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CCD5791-C993-4317-AE22-66AD0AA047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6" i="7" l="1"/>
  <c r="G79" i="7"/>
  <c r="H79" i="7" s="1"/>
  <c r="I79" i="7" s="1"/>
  <c r="F90" i="7"/>
  <c r="I89" i="7"/>
  <c r="I90" i="7" s="1"/>
  <c r="H89" i="7"/>
  <c r="H90" i="7" s="1"/>
  <c r="G89" i="7"/>
  <c r="F89" i="7"/>
  <c r="I88" i="7"/>
  <c r="H88" i="7"/>
  <c r="F88" i="7"/>
  <c r="H86" i="7"/>
  <c r="I86" i="7" s="1"/>
  <c r="F86" i="7"/>
  <c r="F79" i="7"/>
  <c r="G81" i="7"/>
  <c r="G80" i="7" s="1"/>
  <c r="G83" i="7" s="1"/>
  <c r="F81" i="7"/>
  <c r="F80" i="7" s="1"/>
  <c r="F83" i="7" s="1"/>
  <c r="G62" i="7"/>
  <c r="H62" i="7"/>
  <c r="I62" i="7"/>
  <c r="F62" i="7"/>
  <c r="G53" i="7"/>
  <c r="H53" i="7"/>
  <c r="I53" i="7"/>
  <c r="F53" i="7"/>
  <c r="G45" i="7"/>
  <c r="G44" i="7" s="1"/>
  <c r="F45" i="7"/>
  <c r="F44" i="7" s="1"/>
  <c r="G40" i="7"/>
  <c r="H40" i="7" s="1"/>
  <c r="I40" i="7" s="1"/>
  <c r="F40" i="7"/>
  <c r="G41" i="7"/>
  <c r="H41" i="7" s="1"/>
  <c r="I41" i="7" s="1"/>
  <c r="F41" i="7"/>
  <c r="G39" i="7"/>
  <c r="H39" i="7" s="1"/>
  <c r="I39" i="7" s="1"/>
  <c r="F39" i="7"/>
  <c r="G38" i="7"/>
  <c r="F38" i="7"/>
  <c r="G31" i="7"/>
  <c r="H31" i="7" s="1"/>
  <c r="I31" i="7" s="1"/>
  <c r="G33" i="7"/>
  <c r="H33" i="7" s="1"/>
  <c r="I33" i="7" s="1"/>
  <c r="F33" i="7"/>
  <c r="F35" i="7" s="1"/>
  <c r="G34" i="7"/>
  <c r="H34" i="7" s="1"/>
  <c r="I34" i="7" s="1"/>
  <c r="F34" i="7"/>
  <c r="G32" i="7"/>
  <c r="H32" i="7" s="1"/>
  <c r="I32" i="7" s="1"/>
  <c r="F32" i="7"/>
  <c r="G24" i="7"/>
  <c r="H24" i="7" s="1"/>
  <c r="I24" i="7" s="1"/>
  <c r="F24" i="7"/>
  <c r="H17" i="7"/>
  <c r="I17" i="7" s="1"/>
  <c r="G16" i="7"/>
  <c r="H16" i="7" s="1"/>
  <c r="F16" i="7"/>
  <c r="F15" i="7" s="1"/>
  <c r="G90" i="7" l="1"/>
  <c r="H81" i="7"/>
  <c r="H80" i="7" s="1"/>
  <c r="H83" i="7" s="1"/>
  <c r="F37" i="7"/>
  <c r="H45" i="7"/>
  <c r="H44" i="7" s="1"/>
  <c r="F42" i="7"/>
  <c r="F54" i="7" s="1"/>
  <c r="G37" i="7"/>
  <c r="G42" i="7" s="1"/>
  <c r="I45" i="7"/>
  <c r="I44" i="7" s="1"/>
  <c r="H38" i="7"/>
  <c r="I35" i="7"/>
  <c r="H35" i="7"/>
  <c r="G35" i="7"/>
  <c r="G54" i="7" s="1"/>
  <c r="I16" i="7"/>
  <c r="I15" i="7" s="1"/>
  <c r="H15" i="7"/>
  <c r="G15" i="7"/>
  <c r="I81" i="7" l="1"/>
  <c r="I80" i="7" s="1"/>
  <c r="I83" i="7" s="1"/>
  <c r="I38" i="7"/>
  <c r="I37" i="7" s="1"/>
  <c r="I42" i="7" s="1"/>
  <c r="I54" i="7" s="1"/>
  <c r="H37" i="7"/>
  <c r="H42" i="7" s="1"/>
  <c r="H54" i="7" s="1"/>
  <c r="F12" i="8" l="1"/>
  <c r="F13" i="8"/>
  <c r="F14" i="8"/>
  <c r="F15" i="8"/>
  <c r="F16" i="8"/>
  <c r="F17" i="8"/>
  <c r="E25" i="8"/>
  <c r="E26" i="8"/>
  <c r="E23" i="8" s="1"/>
  <c r="E27" i="8"/>
  <c r="F27" i="8" s="1"/>
  <c r="E28" i="8"/>
  <c r="F28" i="8" s="1"/>
  <c r="E29" i="8"/>
  <c r="E30" i="8"/>
  <c r="F25" i="8"/>
  <c r="F26" i="8"/>
  <c r="F29" i="8"/>
  <c r="D23" i="8"/>
  <c r="C23" i="8"/>
  <c r="E34" i="3"/>
  <c r="E24" i="8"/>
  <c r="F24" i="8" s="1"/>
  <c r="F23" i="8" l="1"/>
  <c r="D10" i="8" l="1"/>
  <c r="E13" i="8"/>
  <c r="E14" i="8"/>
  <c r="E15" i="8"/>
  <c r="E16" i="8"/>
  <c r="E17" i="8"/>
  <c r="E12" i="8"/>
  <c r="E11" i="8" l="1"/>
  <c r="E10" i="8" s="1"/>
  <c r="C10" i="8"/>
  <c r="F12" i="5"/>
  <c r="E12" i="5"/>
  <c r="D12" i="5"/>
  <c r="F11" i="5"/>
  <c r="F10" i="5"/>
  <c r="C12" i="5"/>
  <c r="F13" i="5"/>
  <c r="E13" i="5"/>
  <c r="D13" i="5"/>
  <c r="C13" i="5"/>
  <c r="F11" i="8" l="1"/>
  <c r="G35" i="3"/>
  <c r="G33" i="3"/>
  <c r="H41" i="3"/>
  <c r="H40" i="3"/>
  <c r="G41" i="3"/>
  <c r="G40" i="3"/>
  <c r="G38" i="3" s="1"/>
  <c r="H38" i="3"/>
  <c r="H36" i="3"/>
  <c r="G36" i="3"/>
  <c r="F38" i="3"/>
  <c r="F36" i="3"/>
  <c r="E33" i="3"/>
  <c r="E38" i="3" l="1"/>
  <c r="F33" i="3"/>
  <c r="F32" i="3" s="1"/>
  <c r="E32" i="3"/>
  <c r="F11" i="3"/>
  <c r="F10" i="3" s="1"/>
  <c r="G15" i="3"/>
  <c r="H15" i="3" s="1"/>
  <c r="E14" i="3"/>
  <c r="G14" i="3"/>
  <c r="H14" i="3" s="1"/>
  <c r="G13" i="3"/>
  <c r="H13" i="3" s="1"/>
  <c r="H35" i="3" l="1"/>
  <c r="G32" i="3" l="1"/>
  <c r="H34" i="3"/>
  <c r="G12" i="3"/>
  <c r="H33" i="3" l="1"/>
  <c r="H32" i="3" s="1"/>
  <c r="H12" i="3"/>
  <c r="H11" i="3" s="1"/>
  <c r="H10" i="3" s="1"/>
  <c r="G11" i="3"/>
  <c r="G10" i="3" s="1"/>
  <c r="E12" i="3"/>
  <c r="F37" i="10"/>
  <c r="G37" i="10" s="1"/>
  <c r="H37" i="10" s="1"/>
  <c r="I37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s="1"/>
  <c r="G14" i="10" l="1"/>
  <c r="E11" i="3"/>
  <c r="E10" i="3" s="1"/>
  <c r="H14" i="10"/>
  <c r="H28" i="10" s="1"/>
  <c r="I14" i="10"/>
  <c r="J14" i="10"/>
  <c r="J28" i="10" s="1"/>
  <c r="I28" i="10"/>
  <c r="F22" i="10"/>
  <c r="F28" i="10" s="1"/>
  <c r="F29" i="10" s="1"/>
  <c r="G28" i="10"/>
</calcChain>
</file>

<file path=xl/sharedStrings.xml><?xml version="1.0" encoding="utf-8"?>
<sst xmlns="http://schemas.openxmlformats.org/spreadsheetml/2006/main" count="282" uniqueCount="138">
  <si>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</si>
  <si>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</si>
  <si>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</si>
  <si>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</si>
  <si>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</si>
  <si>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</si>
  <si>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</si>
  <si>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</si>
  <si>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</si>
  <si>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</si>
  <si>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</si>
  <si>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</si>
  <si>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</si>
  <si>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</si>
  <si>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</si>
  <si>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</si>
  <si>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</si>
  <si>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</si>
  <si>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</si>
  <si>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</si>
  <si>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</si>
  <si>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</si>
  <si>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</si>
  <si>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</si>
  <si>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</si>
  <si>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</si>
  <si>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</si>
  <si>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</si>
  <si>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</si>
  <si>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</si>
  <si>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</si>
  <si>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</si>
  <si>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</si>
  <si>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</si>
  <si>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</si>
  <si>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</si>
  <si>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</si>
  <si>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</si>
  <si>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</si>
  <si>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</si>
  <si>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</si>
  <si>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</si>
  <si>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</si>
  <si>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</si>
  <si>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</si>
  <si>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</si>
  <si>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</si>
  <si>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</si>
  <si>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</si>
  <si>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</si>
  <si>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</si>
  <si>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</si>
  <si>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</si>
  <si>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</si>
  <si>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</si>
  <si>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</si>
  <si>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</si>
  <si>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</si>
  <si>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</si>
  <si>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</si>
  <si>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</si>
  <si>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</si>
  <si>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</si>
  <si>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</si>
  <si>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</si>
  <si>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</si>
  <si>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</si>
  <si>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</si>
  <si>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</si>
  <si>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Prihodi od upravnih i administrativnih pristojbi, pristojbi po posebnim propisima i naknada</t>
  </si>
  <si>
    <t>Prihodi od prodaje proizvoda i robe te pruženih usluga i prihodi od donacija</t>
  </si>
  <si>
    <t>VIŠAK KORIŠTEN ZA POKRIĆE RASHODA</t>
  </si>
  <si>
    <t>Vlastiti izvori</t>
  </si>
  <si>
    <t>Višak prihoda poslovanja</t>
  </si>
  <si>
    <t>Naknade građanima i kućanstvima</t>
  </si>
  <si>
    <t>Ostale tekuće donacije u naravi</t>
  </si>
  <si>
    <t>Rashodi za dodatna ulaganja na nefinancijskoj imovini</t>
  </si>
  <si>
    <t>09 Osnovno obrazovanje</t>
  </si>
  <si>
    <t>0912 Osnovno obrazovanje</t>
  </si>
  <si>
    <t>0960 Dodatne usluge u obrazovanju</t>
  </si>
  <si>
    <t>31 Vlastiti prihodi-korisnici</t>
  </si>
  <si>
    <t>41 Prih. za posebne namjene</t>
  </si>
  <si>
    <t>4203 Višak prihoda OŠ</t>
  </si>
  <si>
    <t>451 F.P. i dod.udio u por.</t>
  </si>
  <si>
    <t>5103 Min.znan.obraz. -MZO</t>
  </si>
  <si>
    <t>53 Proračun JLS</t>
  </si>
  <si>
    <t>61 Tekuće donacije</t>
  </si>
  <si>
    <t>31 Vlastiti prihodi - korisnici</t>
  </si>
  <si>
    <t>41 Prihodi za posebne namjene</t>
  </si>
  <si>
    <t>42 Višak/manjak prihoda - korisnici</t>
  </si>
  <si>
    <t>45 F.P. i dod.udio u por.na dohodak</t>
  </si>
  <si>
    <t>51 Državni proračun</t>
  </si>
  <si>
    <t>PROGRAM 2202</t>
  </si>
  <si>
    <t>Aktivnost A 2202-01</t>
  </si>
  <si>
    <t>Izvor financiranja 451</t>
  </si>
  <si>
    <t>Osnovno školstvo-standard</t>
  </si>
  <si>
    <t>Djelatnost osnovnih škola</t>
  </si>
  <si>
    <t>F.P. i dod. udio u por. na dohodak</t>
  </si>
  <si>
    <t>Ukupno:</t>
  </si>
  <si>
    <t>Aktivnost A 2202-04</t>
  </si>
  <si>
    <t>Administracija i upravljanje</t>
  </si>
  <si>
    <t>Izvor financiranja 51035</t>
  </si>
  <si>
    <t>MZO-Plaće OŠ</t>
  </si>
  <si>
    <t>Naknade građanima i kućanstvima u naravi</t>
  </si>
  <si>
    <t>PROGRAM 2203</t>
  </si>
  <si>
    <t>Osnovno školstvo-iznad standarda</t>
  </si>
  <si>
    <t>Aktivnost A 2203-04</t>
  </si>
  <si>
    <t>Podizanje kvalitete i standarda u školstvu</t>
  </si>
  <si>
    <t>Izvor financiranja 31</t>
  </si>
  <si>
    <t>Vlastiti prihodi-korisnici</t>
  </si>
  <si>
    <t>Rashodi za nabavu proizvedene dugotrajne  imovine</t>
  </si>
  <si>
    <t>Izvor financiranja 41</t>
  </si>
  <si>
    <t>Prihodi za posebne namjene</t>
  </si>
  <si>
    <t>Izvor financiranja 42034</t>
  </si>
  <si>
    <t>Višak prihoda OŠ</t>
  </si>
  <si>
    <t>Izvor financiranja 5103</t>
  </si>
  <si>
    <t>Ministarstvo znanosti i obrazovanja-MZO</t>
  </si>
  <si>
    <t>Izvor financiranja 53</t>
  </si>
  <si>
    <t>Proračun JLS</t>
  </si>
  <si>
    <t>Izvor financiranja 611</t>
  </si>
  <si>
    <t>Tekuće donacije</t>
  </si>
  <si>
    <t>Aktivnost A 2203-27</t>
  </si>
  <si>
    <t>Udžbenici</t>
  </si>
  <si>
    <t>Izvor financiranja 51034</t>
  </si>
  <si>
    <t>MZOŠ-Udžbenici za OŠ</t>
  </si>
  <si>
    <t>Aktivnost A2203-33</t>
  </si>
  <si>
    <t>Prehrana za učenike</t>
  </si>
  <si>
    <t>Izvor financiranja 510391</t>
  </si>
  <si>
    <t>MZO-Prehrana za učenike</t>
  </si>
  <si>
    <t>Aktivnost A2203-34</t>
  </si>
  <si>
    <t>Zalihe menstrualnih higijenskih potrepština</t>
  </si>
  <si>
    <t>MRMSOS-Zalihe menstrualnih hig. potr. OŠ</t>
  </si>
  <si>
    <t>Ostali rashodi</t>
  </si>
  <si>
    <t>Izvor financiranja 511903</t>
  </si>
  <si>
    <t>Aktivnost A2203-35</t>
  </si>
  <si>
    <t>Osnovna škola kao cjelodnevna škola</t>
  </si>
  <si>
    <t>Izvor financiranja 510392</t>
  </si>
  <si>
    <t>MZO-Osnovna škola kao cjelodnevna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</si>
</sst>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name val="Arial"/>
      <family val="2"/>
      <charset val="238"/>
    </font>
    <font>
      <i/>
      <sz val="8.5"/>
      <name val="Arial"/>
      <family val="2"/>
      <charset val="238"/>
    </font>
    <font>
      <sz val="8.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7" fillId="5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4" fontId="9" fillId="5" borderId="4" xfId="0" applyNumberFormat="1" applyFont="1" applyFill="1" applyBorder="1" applyAlignment="1">
      <alignment horizontal="right" vertical="center" wrapText="1"/>
    </xf>
    <xf numFmtId="4" fontId="6" fillId="5" borderId="4" xfId="0" applyNumberFormat="1" applyFont="1" applyFill="1" applyBorder="1" applyAlignment="1">
      <alignment horizontal="right"/>
    </xf>
    <xf numFmtId="0" fontId="22" fillId="5" borderId="3" xfId="0" applyFont="1" applyFill="1" applyBorder="1" applyAlignment="1">
      <alignment horizontal="left" vertical="center"/>
    </xf>
    <xf numFmtId="0" fontId="23" fillId="5" borderId="3" xfId="0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8" fillId="5" borderId="3" xfId="0" quotePrefix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3" fontId="6" fillId="5" borderId="4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24" fillId="0" borderId="3" xfId="0" applyFont="1" applyBorder="1" applyAlignment="1">
      <alignment wrapText="1"/>
    </xf>
    <xf numFmtId="0" fontId="16" fillId="2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J35" sqref="J35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7.399999999999999" x14ac:dyDescent="0.3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6" x14ac:dyDescent="0.3">
      <c r="A3" s="94" t="s">
        <v>19</v>
      </c>
      <c r="B3" s="94"/>
      <c r="C3" s="94"/>
      <c r="D3" s="94"/>
      <c r="E3" s="94"/>
      <c r="F3" s="94"/>
      <c r="G3" s="94"/>
      <c r="H3" s="94"/>
      <c r="I3" s="95"/>
      <c r="J3" s="95"/>
    </row>
    <row r="4" spans="1:10" ht="17.399999999999999" x14ac:dyDescent="0.3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6" x14ac:dyDescent="0.3">
      <c r="A5" s="94" t="s">
        <v>25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7" t="s">
        <v>32</v>
      </c>
    </row>
    <row r="7" spans="1:10" ht="26.4" x14ac:dyDescent="0.3">
      <c r="A7" s="30"/>
      <c r="B7" s="31"/>
      <c r="C7" s="31"/>
      <c r="D7" s="32"/>
      <c r="E7" s="33"/>
      <c r="F7" s="3" t="s">
        <v>62</v>
      </c>
      <c r="G7" s="3" t="s">
        <v>63</v>
      </c>
      <c r="H7" s="3" t="s">
        <v>64</v>
      </c>
      <c r="I7" s="3" t="s">
        <v>59</v>
      </c>
      <c r="J7" s="3" t="s">
        <v>65</v>
      </c>
    </row>
    <row r="8" spans="1:10" x14ac:dyDescent="0.3">
      <c r="A8" s="97" t="s">
        <v>0</v>
      </c>
      <c r="B8" s="98"/>
      <c r="C8" s="98"/>
      <c r="D8" s="98"/>
      <c r="E8" s="99"/>
      <c r="F8" s="34">
        <f>F9+F10</f>
        <v>0</v>
      </c>
      <c r="G8" s="34">
        <f t="shared" ref="G8:J8" si="0">G9+G10</f>
        <v>1035076</v>
      </c>
      <c r="H8" s="34">
        <f t="shared" si="0"/>
        <v>1140332</v>
      </c>
      <c r="I8" s="34">
        <f t="shared" si="0"/>
        <v>1157437</v>
      </c>
      <c r="J8" s="34">
        <f t="shared" si="0"/>
        <v>1174799</v>
      </c>
    </row>
    <row r="9" spans="1:10" x14ac:dyDescent="0.3">
      <c r="A9" s="100" t="s">
        <v>33</v>
      </c>
      <c r="B9" s="101"/>
      <c r="C9" s="101"/>
      <c r="D9" s="101"/>
      <c r="E9" s="93"/>
      <c r="F9" s="35"/>
      <c r="G9" s="35">
        <v>1035076</v>
      </c>
      <c r="H9" s="35">
        <v>1140332</v>
      </c>
      <c r="I9" s="35">
        <v>1157437</v>
      </c>
      <c r="J9" s="35">
        <v>1174799</v>
      </c>
    </row>
    <row r="10" spans="1:10" x14ac:dyDescent="0.3">
      <c r="A10" s="102" t="s">
        <v>34</v>
      </c>
      <c r="B10" s="93"/>
      <c r="C10" s="93"/>
      <c r="D10" s="93"/>
      <c r="E10" s="93"/>
      <c r="F10" s="35"/>
      <c r="G10" s="35">
        <v>0</v>
      </c>
      <c r="H10" s="35">
        <v>0</v>
      </c>
      <c r="I10" s="35">
        <v>0</v>
      </c>
      <c r="J10" s="35">
        <v>0</v>
      </c>
    </row>
    <row r="11" spans="1:10" x14ac:dyDescent="0.3">
      <c r="A11" s="38" t="s">
        <v>1</v>
      </c>
      <c r="B11" s="46"/>
      <c r="C11" s="46"/>
      <c r="D11" s="46"/>
      <c r="E11" s="46"/>
      <c r="F11" s="34">
        <f>F12+F13</f>
        <v>0</v>
      </c>
      <c r="G11" s="34">
        <f t="shared" ref="G11:J11" si="1">G12+G13</f>
        <v>1086285</v>
      </c>
      <c r="H11" s="34">
        <f t="shared" si="1"/>
        <v>1190982</v>
      </c>
      <c r="I11" s="34">
        <f t="shared" si="1"/>
        <v>1208846</v>
      </c>
      <c r="J11" s="34">
        <f t="shared" si="1"/>
        <v>1226980</v>
      </c>
    </row>
    <row r="12" spans="1:10" x14ac:dyDescent="0.3">
      <c r="A12" s="103" t="s">
        <v>35</v>
      </c>
      <c r="B12" s="101"/>
      <c r="C12" s="101"/>
      <c r="D12" s="101"/>
      <c r="E12" s="101"/>
      <c r="F12" s="35"/>
      <c r="G12" s="35">
        <v>885885</v>
      </c>
      <c r="H12" s="35">
        <v>918437</v>
      </c>
      <c r="I12" s="35">
        <v>932213</v>
      </c>
      <c r="J12" s="47">
        <v>946197</v>
      </c>
    </row>
    <row r="13" spans="1:10" x14ac:dyDescent="0.3">
      <c r="A13" s="92" t="s">
        <v>36</v>
      </c>
      <c r="B13" s="93"/>
      <c r="C13" s="93"/>
      <c r="D13" s="93"/>
      <c r="E13" s="93"/>
      <c r="F13" s="48"/>
      <c r="G13" s="48">
        <v>200400</v>
      </c>
      <c r="H13" s="48">
        <v>272545</v>
      </c>
      <c r="I13" s="48">
        <v>276633</v>
      </c>
      <c r="J13" s="47">
        <v>280783</v>
      </c>
    </row>
    <row r="14" spans="1:10" x14ac:dyDescent="0.3">
      <c r="A14" s="104" t="s">
        <v>51</v>
      </c>
      <c r="B14" s="98"/>
      <c r="C14" s="98"/>
      <c r="D14" s="98"/>
      <c r="E14" s="98"/>
      <c r="F14" s="34">
        <f>F8-F11</f>
        <v>0</v>
      </c>
      <c r="G14" s="34">
        <f t="shared" ref="G14:J14" si="2">G8-G11</f>
        <v>-51209</v>
      </c>
      <c r="H14" s="34">
        <f t="shared" si="2"/>
        <v>-50650</v>
      </c>
      <c r="I14" s="34">
        <f t="shared" si="2"/>
        <v>-51409</v>
      </c>
      <c r="J14" s="34">
        <f t="shared" si="2"/>
        <v>-52181</v>
      </c>
    </row>
    <row r="15" spans="1:10" ht="17.399999999999999" x14ac:dyDescent="0.3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6" x14ac:dyDescent="0.3">
      <c r="A16" s="94" t="s">
        <v>26</v>
      </c>
      <c r="B16" s="96"/>
      <c r="C16" s="96"/>
      <c r="D16" s="96"/>
      <c r="E16" s="96"/>
      <c r="F16" s="96"/>
      <c r="G16" s="96"/>
      <c r="H16" s="96"/>
      <c r="I16" s="96"/>
      <c r="J16" s="96"/>
    </row>
    <row r="17" spans="1:10" ht="17.399999999999999" x14ac:dyDescent="0.3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6.4" x14ac:dyDescent="0.3">
      <c r="A18" s="30"/>
      <c r="B18" s="31"/>
      <c r="C18" s="31"/>
      <c r="D18" s="32"/>
      <c r="E18" s="33"/>
      <c r="F18" s="3" t="s">
        <v>62</v>
      </c>
      <c r="G18" s="3" t="s">
        <v>63</v>
      </c>
      <c r="H18" s="3" t="s">
        <v>64</v>
      </c>
      <c r="I18" s="3" t="s">
        <v>59</v>
      </c>
      <c r="J18" s="3" t="s">
        <v>65</v>
      </c>
    </row>
    <row r="19" spans="1:10" x14ac:dyDescent="0.3">
      <c r="A19" s="92" t="s">
        <v>37</v>
      </c>
      <c r="B19" s="93"/>
      <c r="C19" s="93"/>
      <c r="D19" s="93"/>
      <c r="E19" s="93"/>
      <c r="F19" s="48"/>
      <c r="G19" s="48"/>
      <c r="H19" s="48"/>
      <c r="I19" s="48"/>
      <c r="J19" s="47"/>
    </row>
    <row r="20" spans="1:10" x14ac:dyDescent="0.3">
      <c r="A20" s="92" t="s">
        <v>38</v>
      </c>
      <c r="B20" s="93"/>
      <c r="C20" s="93"/>
      <c r="D20" s="93"/>
      <c r="E20" s="93"/>
      <c r="F20" s="48"/>
      <c r="G20" s="48"/>
      <c r="H20" s="48"/>
      <c r="I20" s="48"/>
      <c r="J20" s="47"/>
    </row>
    <row r="21" spans="1:10" x14ac:dyDescent="0.3">
      <c r="A21" s="104" t="s">
        <v>2</v>
      </c>
      <c r="B21" s="98"/>
      <c r="C21" s="98"/>
      <c r="D21" s="98"/>
      <c r="E21" s="98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3">
      <c r="A22" s="104" t="s">
        <v>52</v>
      </c>
      <c r="B22" s="98"/>
      <c r="C22" s="98"/>
      <c r="D22" s="98"/>
      <c r="E22" s="98"/>
      <c r="F22" s="34">
        <f>F14+F21</f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ht="17.399999999999999" x14ac:dyDescent="0.3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6" x14ac:dyDescent="0.3">
      <c r="A24" s="94" t="s">
        <v>53</v>
      </c>
      <c r="B24" s="96"/>
      <c r="C24" s="96"/>
      <c r="D24" s="96"/>
      <c r="E24" s="96"/>
      <c r="F24" s="96"/>
      <c r="G24" s="96"/>
      <c r="H24" s="96"/>
      <c r="I24" s="96"/>
      <c r="J24" s="96"/>
    </row>
    <row r="25" spans="1:10" ht="15.6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6.4" x14ac:dyDescent="0.3">
      <c r="A26" s="30"/>
      <c r="B26" s="31"/>
      <c r="C26" s="31"/>
      <c r="D26" s="32"/>
      <c r="E26" s="33"/>
      <c r="F26" s="3" t="s">
        <v>62</v>
      </c>
      <c r="G26" s="3" t="s">
        <v>63</v>
      </c>
      <c r="H26" s="3" t="s">
        <v>64</v>
      </c>
      <c r="I26" s="3" t="s">
        <v>59</v>
      </c>
      <c r="J26" s="3" t="s">
        <v>65</v>
      </c>
    </row>
    <row r="27" spans="1:10" ht="15" customHeight="1" x14ac:dyDescent="0.3">
      <c r="A27" s="107" t="s">
        <v>54</v>
      </c>
      <c r="B27" s="108"/>
      <c r="C27" s="108"/>
      <c r="D27" s="108"/>
      <c r="E27" s="109"/>
      <c r="F27" s="49">
        <v>0</v>
      </c>
      <c r="G27" s="49">
        <v>0</v>
      </c>
      <c r="H27" s="49">
        <v>0</v>
      </c>
      <c r="I27" s="49">
        <v>0</v>
      </c>
      <c r="J27" s="50">
        <v>0</v>
      </c>
    </row>
    <row r="28" spans="1:10" ht="15" customHeight="1" x14ac:dyDescent="0.3">
      <c r="A28" s="104" t="s">
        <v>55</v>
      </c>
      <c r="B28" s="98"/>
      <c r="C28" s="98"/>
      <c r="D28" s="98"/>
      <c r="E28" s="98"/>
      <c r="F28" s="51">
        <f>F22+F27</f>
        <v>0</v>
      </c>
      <c r="G28" s="51">
        <f t="shared" ref="G28:J28" si="4">G22+G27</f>
        <v>0</v>
      </c>
      <c r="H28" s="51">
        <f t="shared" si="4"/>
        <v>0</v>
      </c>
      <c r="I28" s="51">
        <f t="shared" si="4"/>
        <v>0</v>
      </c>
      <c r="J28" s="52">
        <f t="shared" si="4"/>
        <v>0</v>
      </c>
    </row>
    <row r="29" spans="1:10" ht="45" customHeight="1" x14ac:dyDescent="0.3">
      <c r="A29" s="97" t="s">
        <v>56</v>
      </c>
      <c r="B29" s="110"/>
      <c r="C29" s="110"/>
      <c r="D29" s="110"/>
      <c r="E29" s="111"/>
      <c r="F29" s="51">
        <f>F14+F21+F27-F28</f>
        <v>0</v>
      </c>
      <c r="G29" s="51">
        <v>0</v>
      </c>
      <c r="H29" s="51">
        <v>0</v>
      </c>
      <c r="I29" s="51">
        <v>0</v>
      </c>
      <c r="J29" s="52">
        <v>0</v>
      </c>
    </row>
    <row r="30" spans="1:10" ht="15.6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6" x14ac:dyDescent="0.3">
      <c r="A31" s="112" t="s">
        <v>50</v>
      </c>
      <c r="B31" s="112"/>
      <c r="C31" s="112"/>
      <c r="D31" s="112"/>
      <c r="E31" s="112"/>
      <c r="F31" s="112"/>
      <c r="G31" s="112"/>
      <c r="H31" s="112"/>
      <c r="I31" s="112"/>
      <c r="J31" s="112"/>
    </row>
    <row r="32" spans="1:10" ht="17.399999999999999" x14ac:dyDescent="0.3">
      <c r="A32" s="55"/>
      <c r="B32" s="56"/>
      <c r="C32" s="56"/>
      <c r="D32" s="56"/>
      <c r="E32" s="56"/>
      <c r="F32" s="56"/>
      <c r="G32" s="56"/>
      <c r="H32" s="57"/>
      <c r="I32" s="57"/>
      <c r="J32" s="57"/>
    </row>
    <row r="33" spans="1:10" ht="26.4" x14ac:dyDescent="0.3">
      <c r="A33" s="58"/>
      <c r="B33" s="59"/>
      <c r="C33" s="59"/>
      <c r="D33" s="60"/>
      <c r="E33" s="61"/>
      <c r="F33" s="62" t="s">
        <v>62</v>
      </c>
      <c r="G33" s="62" t="s">
        <v>63</v>
      </c>
      <c r="H33" s="62" t="s">
        <v>64</v>
      </c>
      <c r="I33" s="62" t="s">
        <v>59</v>
      </c>
      <c r="J33" s="62" t="s">
        <v>65</v>
      </c>
    </row>
    <row r="34" spans="1:10" x14ac:dyDescent="0.3">
      <c r="A34" s="107" t="s">
        <v>54</v>
      </c>
      <c r="B34" s="108"/>
      <c r="C34" s="108"/>
      <c r="D34" s="108"/>
      <c r="E34" s="109"/>
      <c r="F34" s="49">
        <v>0</v>
      </c>
      <c r="G34" s="49">
        <v>51209</v>
      </c>
      <c r="H34" s="49">
        <v>50650</v>
      </c>
      <c r="I34" s="49">
        <v>51409</v>
      </c>
      <c r="J34" s="50">
        <v>52181</v>
      </c>
    </row>
    <row r="35" spans="1:10" ht="28.5" customHeight="1" x14ac:dyDescent="0.3">
      <c r="A35" s="107" t="s">
        <v>57</v>
      </c>
      <c r="B35" s="108"/>
      <c r="C35" s="108"/>
      <c r="D35" s="108"/>
      <c r="E35" s="109"/>
      <c r="F35" s="49">
        <v>0</v>
      </c>
      <c r="G35" s="49">
        <v>51209</v>
      </c>
      <c r="H35" s="49">
        <v>50650</v>
      </c>
      <c r="I35" s="49">
        <v>51409</v>
      </c>
      <c r="J35" s="50">
        <v>52181</v>
      </c>
    </row>
    <row r="36" spans="1:10" x14ac:dyDescent="0.3">
      <c r="A36" s="107" t="s">
        <v>58</v>
      </c>
      <c r="B36" s="113"/>
      <c r="C36" s="113"/>
      <c r="D36" s="113"/>
      <c r="E36" s="114"/>
      <c r="F36" s="49">
        <v>0</v>
      </c>
      <c r="G36" s="49">
        <v>0</v>
      </c>
      <c r="H36" s="49">
        <v>0</v>
      </c>
      <c r="I36" s="49">
        <v>0</v>
      </c>
      <c r="J36" s="50">
        <v>0</v>
      </c>
    </row>
    <row r="37" spans="1:10" ht="15" customHeight="1" x14ac:dyDescent="0.3">
      <c r="A37" s="104" t="s">
        <v>55</v>
      </c>
      <c r="B37" s="98"/>
      <c r="C37" s="98"/>
      <c r="D37" s="98"/>
      <c r="E37" s="98"/>
      <c r="F37" s="36">
        <f>F34-F35+F36</f>
        <v>0</v>
      </c>
      <c r="G37" s="36">
        <f t="shared" ref="G37:J37" si="5">G34-G35+G36</f>
        <v>0</v>
      </c>
      <c r="H37" s="36">
        <f t="shared" si="5"/>
        <v>0</v>
      </c>
      <c r="I37" s="36">
        <f t="shared" si="5"/>
        <v>0</v>
      </c>
      <c r="J37" s="63">
        <f t="shared" si="5"/>
        <v>0</v>
      </c>
    </row>
    <row r="38" spans="1:10" ht="17.25" customHeight="1" x14ac:dyDescent="0.3"/>
    <row r="39" spans="1:10" x14ac:dyDescent="0.3">
      <c r="A39" s="105"/>
      <c r="B39" s="106"/>
      <c r="C39" s="106"/>
      <c r="D39" s="106"/>
      <c r="E39" s="106"/>
      <c r="F39" s="106"/>
      <c r="G39" s="106"/>
      <c r="H39" s="106"/>
      <c r="I39" s="106"/>
      <c r="J39" s="106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"/>
  <sheetViews>
    <sheetView topLeftCell="A22" workbookViewId="0">
      <selection activeCell="E44" sqref="E4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  <col min="9" max="9" width="18.6640625" style="65" customWidth="1"/>
  </cols>
  <sheetData>
    <row r="1" spans="1:8" ht="42" customHeight="1" x14ac:dyDescent="0.3">
      <c r="A1" s="94" t="s">
        <v>61</v>
      </c>
      <c r="B1" s="94"/>
      <c r="C1" s="94"/>
      <c r="D1" s="94"/>
      <c r="E1" s="94"/>
      <c r="F1" s="94"/>
      <c r="G1" s="94"/>
      <c r="H1" s="9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94" t="s">
        <v>19</v>
      </c>
      <c r="B3" s="94"/>
      <c r="C3" s="94"/>
      <c r="D3" s="94"/>
      <c r="E3" s="94"/>
      <c r="F3" s="94"/>
      <c r="G3" s="94"/>
      <c r="H3" s="9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94" t="s">
        <v>4</v>
      </c>
      <c r="B5" s="94"/>
      <c r="C5" s="94"/>
      <c r="D5" s="94"/>
      <c r="E5" s="94"/>
      <c r="F5" s="94"/>
      <c r="G5" s="94"/>
      <c r="H5" s="9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94" t="s">
        <v>39</v>
      </c>
      <c r="B7" s="94"/>
      <c r="C7" s="94"/>
      <c r="D7" s="94"/>
      <c r="E7" s="94"/>
      <c r="F7" s="94"/>
      <c r="G7" s="94"/>
      <c r="H7" s="94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1" t="s">
        <v>5</v>
      </c>
      <c r="B9" s="20" t="s">
        <v>6</v>
      </c>
      <c r="C9" s="20" t="s">
        <v>3</v>
      </c>
      <c r="D9" s="20" t="s">
        <v>66</v>
      </c>
      <c r="E9" s="21" t="s">
        <v>63</v>
      </c>
      <c r="F9" s="21" t="s">
        <v>67</v>
      </c>
      <c r="G9" s="21" t="s">
        <v>60</v>
      </c>
      <c r="H9" s="21" t="s">
        <v>68</v>
      </c>
    </row>
    <row r="10" spans="1:8" x14ac:dyDescent="0.3">
      <c r="A10" s="40"/>
      <c r="B10" s="41"/>
      <c r="C10" s="39" t="s">
        <v>0</v>
      </c>
      <c r="D10" s="41"/>
      <c r="E10" s="64">
        <f>E11+E16</f>
        <v>1035075.6799999999</v>
      </c>
      <c r="F10" s="64">
        <f>F11+F16</f>
        <v>1140332.3399999999</v>
      </c>
      <c r="G10" s="64">
        <f t="shared" ref="G10:H10" si="0">G11+G16</f>
        <v>1157437.3250999998</v>
      </c>
      <c r="H10" s="64">
        <f t="shared" si="0"/>
        <v>1174798.8849764995</v>
      </c>
    </row>
    <row r="11" spans="1:8" ht="15.75" customHeight="1" x14ac:dyDescent="0.3">
      <c r="A11" s="11">
        <v>6</v>
      </c>
      <c r="B11" s="11"/>
      <c r="C11" s="11" t="s">
        <v>7</v>
      </c>
      <c r="D11" s="8"/>
      <c r="E11" s="9">
        <f>E12+E13+E14+E15</f>
        <v>1035075.6799999999</v>
      </c>
      <c r="F11" s="9">
        <f>F12+F13+F14+F15</f>
        <v>1140332.3399999999</v>
      </c>
      <c r="G11" s="9">
        <f>G12+G13+G14+G15</f>
        <v>1157437.3250999998</v>
      </c>
      <c r="H11" s="9">
        <f>H12+H13+H14+H15</f>
        <v>1174798.8849764995</v>
      </c>
    </row>
    <row r="12" spans="1:8" ht="39.6" x14ac:dyDescent="0.3">
      <c r="A12" s="11"/>
      <c r="B12" s="16">
        <v>63</v>
      </c>
      <c r="C12" s="16" t="s">
        <v>28</v>
      </c>
      <c r="D12" s="8"/>
      <c r="E12" s="9">
        <f>8000+696914.47+12500+258355+8100+4700</f>
        <v>988569.47</v>
      </c>
      <c r="F12" s="9">
        <v>1093656.1299999999</v>
      </c>
      <c r="G12" s="9">
        <f t="shared" ref="G12:H15" si="1">F12*1.015</f>
        <v>1110060.9719499997</v>
      </c>
      <c r="H12" s="9">
        <f t="shared" si="1"/>
        <v>1126711.8865292496</v>
      </c>
    </row>
    <row r="13" spans="1:8" ht="39" customHeight="1" x14ac:dyDescent="0.3">
      <c r="A13" s="11"/>
      <c r="B13" s="16">
        <v>65</v>
      </c>
      <c r="C13" s="67" t="s">
        <v>69</v>
      </c>
      <c r="D13" s="8"/>
      <c r="E13" s="9">
        <v>70</v>
      </c>
      <c r="F13" s="9">
        <v>100</v>
      </c>
      <c r="G13" s="9">
        <f t="shared" si="1"/>
        <v>101.49999999999999</v>
      </c>
      <c r="H13" s="9">
        <f t="shared" si="1"/>
        <v>103.02249999999998</v>
      </c>
    </row>
    <row r="14" spans="1:8" ht="39" customHeight="1" x14ac:dyDescent="0.3">
      <c r="A14" s="11"/>
      <c r="B14" s="16">
        <v>66</v>
      </c>
      <c r="C14" s="67" t="s">
        <v>70</v>
      </c>
      <c r="D14" s="8"/>
      <c r="E14" s="9">
        <f>1070+215</f>
        <v>1285</v>
      </c>
      <c r="F14" s="9">
        <v>1425</v>
      </c>
      <c r="G14" s="9">
        <f t="shared" si="1"/>
        <v>1446.3749999999998</v>
      </c>
      <c r="H14" s="9">
        <f t="shared" si="1"/>
        <v>1468.0706249999996</v>
      </c>
    </row>
    <row r="15" spans="1:8" ht="39" customHeight="1" x14ac:dyDescent="0.3">
      <c r="A15" s="12"/>
      <c r="B15" s="12">
        <v>67</v>
      </c>
      <c r="C15" s="67" t="s">
        <v>29</v>
      </c>
      <c r="D15" s="8"/>
      <c r="E15" s="9">
        <v>45151.21</v>
      </c>
      <c r="F15" s="9">
        <v>45151.21</v>
      </c>
      <c r="G15" s="9">
        <f t="shared" si="1"/>
        <v>45828.478149999995</v>
      </c>
      <c r="H15" s="9">
        <f t="shared" si="1"/>
        <v>46515.905322249993</v>
      </c>
    </row>
    <row r="16" spans="1:8" ht="26.4" x14ac:dyDescent="0.3">
      <c r="A16" s="14">
        <v>7</v>
      </c>
      <c r="B16" s="15"/>
      <c r="C16" s="26" t="s">
        <v>8</v>
      </c>
      <c r="D16" s="8"/>
      <c r="E16" s="9">
        <v>0</v>
      </c>
      <c r="F16" s="9">
        <v>0</v>
      </c>
      <c r="G16" s="9">
        <v>0</v>
      </c>
      <c r="H16" s="9">
        <v>0</v>
      </c>
    </row>
    <row r="17" spans="1:8" ht="39.6" x14ac:dyDescent="0.3">
      <c r="A17" s="16"/>
      <c r="B17" s="16">
        <v>72</v>
      </c>
      <c r="C17" s="27" t="s">
        <v>27</v>
      </c>
      <c r="D17" s="8"/>
      <c r="E17" s="9">
        <v>0</v>
      </c>
      <c r="F17" s="9">
        <v>0</v>
      </c>
      <c r="G17" s="9">
        <v>0</v>
      </c>
      <c r="H17" s="10">
        <v>0</v>
      </c>
    </row>
    <row r="18" spans="1:8" ht="15.6" x14ac:dyDescent="0.3">
      <c r="B18" s="116"/>
      <c r="C18" s="116"/>
      <c r="D18" s="116"/>
      <c r="E18" s="116"/>
      <c r="F18" s="116"/>
      <c r="G18" s="116"/>
      <c r="H18" s="116"/>
    </row>
    <row r="19" spans="1:8" ht="15.6" x14ac:dyDescent="0.3">
      <c r="B19" s="116"/>
      <c r="C19" s="116"/>
      <c r="D19" s="116"/>
      <c r="E19" s="116"/>
      <c r="F19" s="116"/>
      <c r="G19" s="116"/>
      <c r="H19" s="116"/>
    </row>
    <row r="20" spans="1:8" ht="15.6" x14ac:dyDescent="0.3">
      <c r="B20" s="116"/>
      <c r="C20" s="116"/>
      <c r="D20" s="116"/>
      <c r="E20" s="116"/>
      <c r="F20" s="116"/>
      <c r="G20" s="116"/>
      <c r="H20" s="116"/>
    </row>
    <row r="21" spans="1:8" ht="15.6" x14ac:dyDescent="0.3">
      <c r="B21" s="116" t="s">
        <v>71</v>
      </c>
      <c r="C21" s="116"/>
      <c r="D21" s="116"/>
      <c r="E21" s="116"/>
      <c r="F21" s="116"/>
      <c r="G21" s="116"/>
      <c r="H21" s="116"/>
    </row>
    <row r="23" spans="1:8" ht="26.4" x14ac:dyDescent="0.3">
      <c r="A23" s="68" t="s">
        <v>5</v>
      </c>
      <c r="B23" s="69" t="s">
        <v>6</v>
      </c>
      <c r="C23" s="69" t="s">
        <v>3</v>
      </c>
      <c r="D23" s="69" t="s">
        <v>66</v>
      </c>
      <c r="E23" s="21" t="s">
        <v>63</v>
      </c>
      <c r="F23" s="21" t="s">
        <v>67</v>
      </c>
      <c r="G23" s="21" t="s">
        <v>60</v>
      </c>
      <c r="H23" s="21" t="s">
        <v>68</v>
      </c>
    </row>
    <row r="24" spans="1:8" x14ac:dyDescent="0.3">
      <c r="A24" s="70">
        <v>9</v>
      </c>
      <c r="B24" s="70"/>
      <c r="C24" s="70" t="s">
        <v>72</v>
      </c>
      <c r="D24" s="71"/>
      <c r="E24" s="72"/>
      <c r="F24" s="72"/>
      <c r="G24" s="72"/>
      <c r="H24" s="72"/>
    </row>
    <row r="25" spans="1:8" x14ac:dyDescent="0.3">
      <c r="A25" s="70"/>
      <c r="B25" s="67">
        <v>92</v>
      </c>
      <c r="C25" s="67" t="s">
        <v>73</v>
      </c>
      <c r="D25" s="71"/>
      <c r="E25" s="78">
        <v>50779</v>
      </c>
      <c r="F25" s="78">
        <v>50650</v>
      </c>
      <c r="G25" s="78">
        <v>51409.75</v>
      </c>
      <c r="H25" s="78">
        <v>52180.9</v>
      </c>
    </row>
    <row r="27" spans="1:8" x14ac:dyDescent="0.3">
      <c r="E27" s="66"/>
      <c r="F27" s="66"/>
      <c r="G27" s="66"/>
      <c r="H27" s="66"/>
    </row>
    <row r="28" spans="1:8" ht="15.75" customHeight="1" x14ac:dyDescent="0.3">
      <c r="E28" s="66"/>
    </row>
    <row r="29" spans="1:8" ht="15.6" x14ac:dyDescent="0.3">
      <c r="A29" s="94" t="s">
        <v>40</v>
      </c>
      <c r="B29" s="115"/>
      <c r="C29" s="115"/>
      <c r="D29" s="115"/>
      <c r="E29" s="115"/>
      <c r="F29" s="115"/>
      <c r="G29" s="115"/>
      <c r="H29" s="115"/>
    </row>
    <row r="30" spans="1:8" ht="17.399999999999999" x14ac:dyDescent="0.3">
      <c r="A30" s="4"/>
      <c r="B30" s="4"/>
      <c r="C30" s="4"/>
      <c r="D30" s="4"/>
      <c r="E30" s="4"/>
      <c r="F30" s="4"/>
      <c r="G30" s="5"/>
      <c r="H30" s="5"/>
    </row>
    <row r="31" spans="1:8" ht="26.4" x14ac:dyDescent="0.3">
      <c r="A31" s="21" t="s">
        <v>5</v>
      </c>
      <c r="B31" s="20" t="s">
        <v>6</v>
      </c>
      <c r="C31" s="20" t="s">
        <v>9</v>
      </c>
      <c r="D31" s="20" t="s">
        <v>66</v>
      </c>
      <c r="E31" s="21" t="s">
        <v>63</v>
      </c>
      <c r="F31" s="21" t="s">
        <v>67</v>
      </c>
      <c r="G31" s="21" t="s">
        <v>60</v>
      </c>
      <c r="H31" s="21" t="s">
        <v>68</v>
      </c>
    </row>
    <row r="32" spans="1:8" x14ac:dyDescent="0.3">
      <c r="A32" s="40"/>
      <c r="B32" s="41"/>
      <c r="C32" s="39" t="s">
        <v>1</v>
      </c>
      <c r="D32" s="41"/>
      <c r="E32" s="64">
        <f>E33+E38</f>
        <v>1086285.29</v>
      </c>
      <c r="F32" s="64">
        <f>F33+F38</f>
        <v>1190981.71</v>
      </c>
      <c r="G32" s="64">
        <f>G33+G38</f>
        <v>1208846.6206499999</v>
      </c>
      <c r="H32" s="64">
        <f>H33+H38</f>
        <v>1226979.3199597497</v>
      </c>
    </row>
    <row r="33" spans="1:8" x14ac:dyDescent="0.3">
      <c r="A33" s="11">
        <v>3</v>
      </c>
      <c r="B33" s="11"/>
      <c r="C33" s="11" t="s">
        <v>10</v>
      </c>
      <c r="D33" s="8"/>
      <c r="E33" s="9">
        <f>E34+E35+E36+E37</f>
        <v>885885.29</v>
      </c>
      <c r="F33" s="9">
        <f>F34+F35+F36+F37</f>
        <v>918436.71</v>
      </c>
      <c r="G33" s="9">
        <f>G34+G35+G36+G37</f>
        <v>932213.44565000001</v>
      </c>
      <c r="H33" s="9">
        <f>H34+H35+H36+H37</f>
        <v>946196.64733474981</v>
      </c>
    </row>
    <row r="34" spans="1:8" x14ac:dyDescent="0.3">
      <c r="A34" s="11"/>
      <c r="B34" s="16">
        <v>31</v>
      </c>
      <c r="C34" s="16" t="s">
        <v>11</v>
      </c>
      <c r="D34" s="8"/>
      <c r="E34" s="9">
        <f>683772+430</f>
        <v>684202</v>
      </c>
      <c r="F34" s="9">
        <v>711521</v>
      </c>
      <c r="G34" s="9">
        <v>722194</v>
      </c>
      <c r="H34" s="9">
        <f>G34*1.015</f>
        <v>733026.90999999992</v>
      </c>
    </row>
    <row r="35" spans="1:8" x14ac:dyDescent="0.3">
      <c r="A35" s="12"/>
      <c r="B35" s="12">
        <v>32</v>
      </c>
      <c r="C35" s="12" t="s">
        <v>22</v>
      </c>
      <c r="D35" s="8"/>
      <c r="E35" s="9">
        <v>199603.29</v>
      </c>
      <c r="F35" s="9">
        <v>203715.71</v>
      </c>
      <c r="G35" s="9">
        <f>F35*1.015</f>
        <v>206771.44564999998</v>
      </c>
      <c r="H35" s="9">
        <f>G35*1.015</f>
        <v>209873.01733474995</v>
      </c>
    </row>
    <row r="36" spans="1:8" ht="21.6" x14ac:dyDescent="0.3">
      <c r="A36" s="12"/>
      <c r="B36" s="12">
        <v>37</v>
      </c>
      <c r="C36" s="74" t="s">
        <v>74</v>
      </c>
      <c r="D36" s="8"/>
      <c r="E36" s="9">
        <v>2000</v>
      </c>
      <c r="F36" s="9">
        <f>200+3000</f>
        <v>3200</v>
      </c>
      <c r="G36" s="9">
        <f>F36*1.015</f>
        <v>3247.9999999999995</v>
      </c>
      <c r="H36" s="9">
        <f>G36*1.015</f>
        <v>3296.7199999999993</v>
      </c>
    </row>
    <row r="37" spans="1:8" x14ac:dyDescent="0.3">
      <c r="A37" s="12"/>
      <c r="B37" s="12">
        <v>38</v>
      </c>
      <c r="C37" s="73" t="s">
        <v>75</v>
      </c>
      <c r="D37" s="8"/>
      <c r="E37" s="9">
        <v>80</v>
      </c>
      <c r="F37" s="9">
        <v>0</v>
      </c>
      <c r="G37" s="9">
        <v>0</v>
      </c>
      <c r="H37" s="9">
        <v>0</v>
      </c>
    </row>
    <row r="38" spans="1:8" ht="26.4" x14ac:dyDescent="0.3">
      <c r="A38" s="14">
        <v>4</v>
      </c>
      <c r="B38" s="15"/>
      <c r="C38" s="26" t="s">
        <v>12</v>
      </c>
      <c r="D38" s="8"/>
      <c r="E38" s="9">
        <f>E39+E40+E41</f>
        <v>200400</v>
      </c>
      <c r="F38" s="9">
        <f>F39+F40+F41</f>
        <v>272545</v>
      </c>
      <c r="G38" s="9">
        <f>G39+G40+G41</f>
        <v>276633.17499999999</v>
      </c>
      <c r="H38" s="9">
        <f>H39+H40+H41</f>
        <v>280782.67262499995</v>
      </c>
    </row>
    <row r="39" spans="1:8" ht="40.200000000000003" customHeight="1" x14ac:dyDescent="0.3">
      <c r="A39" s="14"/>
      <c r="B39" s="16">
        <v>41</v>
      </c>
      <c r="C39" s="27" t="s">
        <v>13</v>
      </c>
      <c r="D39" s="8"/>
      <c r="E39" s="9">
        <v>0</v>
      </c>
      <c r="F39" s="9">
        <v>0</v>
      </c>
      <c r="G39" s="9"/>
      <c r="H39" s="9"/>
    </row>
    <row r="40" spans="1:8" ht="36" customHeight="1" x14ac:dyDescent="0.3">
      <c r="A40" s="14"/>
      <c r="B40" s="75">
        <v>42</v>
      </c>
      <c r="C40" s="77" t="s">
        <v>30</v>
      </c>
      <c r="D40" s="8"/>
      <c r="E40" s="9">
        <v>75545</v>
      </c>
      <c r="F40" s="9">
        <v>42545</v>
      </c>
      <c r="G40" s="9">
        <f>F40*1.015</f>
        <v>43183.174999999996</v>
      </c>
      <c r="H40" s="9">
        <f>G40*1.015</f>
        <v>43830.922624999992</v>
      </c>
    </row>
    <row r="41" spans="1:8" ht="28.2" customHeight="1" x14ac:dyDescent="0.3">
      <c r="A41" s="16"/>
      <c r="B41" s="16">
        <v>45</v>
      </c>
      <c r="C41" s="76" t="s">
        <v>76</v>
      </c>
      <c r="D41" s="8"/>
      <c r="E41" s="9">
        <v>124855</v>
      </c>
      <c r="F41" s="9">
        <v>230000</v>
      </c>
      <c r="G41" s="9">
        <f>F41*1.015</f>
        <v>233449.99999999997</v>
      </c>
      <c r="H41" s="9">
        <f>G41*1.015</f>
        <v>236951.74999999994</v>
      </c>
    </row>
    <row r="43" spans="1:8" x14ac:dyDescent="0.3">
      <c r="E43" s="66"/>
      <c r="F43" s="65"/>
    </row>
    <row r="44" spans="1:8" x14ac:dyDescent="0.3">
      <c r="E44" s="66"/>
      <c r="F44" s="66"/>
    </row>
    <row r="45" spans="1:8" x14ac:dyDescent="0.3">
      <c r="E45" s="66"/>
    </row>
    <row r="46" spans="1:8" x14ac:dyDescent="0.3">
      <c r="E46" s="66"/>
    </row>
    <row r="47" spans="1:8" x14ac:dyDescent="0.3">
      <c r="E47" s="66"/>
    </row>
    <row r="48" spans="1:8" x14ac:dyDescent="0.3">
      <c r="E48" s="66"/>
    </row>
    <row r="49" spans="5:6" x14ac:dyDescent="0.3">
      <c r="E49" s="66"/>
    </row>
    <row r="50" spans="5:6" x14ac:dyDescent="0.3">
      <c r="E50" s="66"/>
      <c r="F50" s="66"/>
    </row>
    <row r="51" spans="5:6" x14ac:dyDescent="0.3">
      <c r="E51" s="66"/>
    </row>
    <row r="52" spans="5:6" x14ac:dyDescent="0.3">
      <c r="E52" s="66"/>
    </row>
    <row r="53" spans="5:6" x14ac:dyDescent="0.3">
      <c r="E53" s="66"/>
    </row>
    <row r="54" spans="5:6" x14ac:dyDescent="0.3">
      <c r="E54" s="66"/>
    </row>
    <row r="55" spans="5:6" x14ac:dyDescent="0.3">
      <c r="E55" s="66"/>
    </row>
    <row r="56" spans="5:6" x14ac:dyDescent="0.3">
      <c r="E56" s="66"/>
    </row>
    <row r="57" spans="5:6" x14ac:dyDescent="0.3">
      <c r="E57" s="66"/>
    </row>
    <row r="58" spans="5:6" x14ac:dyDescent="0.3">
      <c r="E58" s="66"/>
    </row>
    <row r="59" spans="5:6" x14ac:dyDescent="0.3">
      <c r="E59" s="66"/>
    </row>
    <row r="60" spans="5:6" x14ac:dyDescent="0.3">
      <c r="E60" s="66"/>
    </row>
    <row r="61" spans="5:6" x14ac:dyDescent="0.3">
      <c r="E61" s="66"/>
    </row>
    <row r="62" spans="5:6" x14ac:dyDescent="0.3">
      <c r="E62" s="66"/>
    </row>
    <row r="63" spans="5:6" x14ac:dyDescent="0.3">
      <c r="E63" s="66"/>
    </row>
    <row r="64" spans="5:6" x14ac:dyDescent="0.3">
      <c r="E64" s="66"/>
    </row>
    <row r="65" spans="5:5" x14ac:dyDescent="0.3">
      <c r="E65" s="66"/>
    </row>
    <row r="66" spans="5:5" x14ac:dyDescent="0.3">
      <c r="E66" s="66"/>
    </row>
    <row r="67" spans="5:5" x14ac:dyDescent="0.3">
      <c r="E67" s="66"/>
    </row>
    <row r="68" spans="5:5" x14ac:dyDescent="0.3">
      <c r="E68" s="66"/>
    </row>
    <row r="69" spans="5:5" x14ac:dyDescent="0.3">
      <c r="E69" s="66"/>
    </row>
    <row r="70" spans="5:5" x14ac:dyDescent="0.3">
      <c r="E70" s="66"/>
    </row>
    <row r="71" spans="5:5" x14ac:dyDescent="0.3">
      <c r="E71" s="66"/>
    </row>
    <row r="72" spans="5:5" x14ac:dyDescent="0.3">
      <c r="E72" s="66"/>
    </row>
    <row r="73" spans="5:5" x14ac:dyDescent="0.3">
      <c r="E73" s="66"/>
    </row>
    <row r="74" spans="5:5" x14ac:dyDescent="0.3">
      <c r="E74" s="66"/>
    </row>
    <row r="75" spans="5:5" x14ac:dyDescent="0.3">
      <c r="E75" s="66"/>
    </row>
    <row r="76" spans="5:5" x14ac:dyDescent="0.3">
      <c r="E76" s="66"/>
    </row>
    <row r="77" spans="5:5" x14ac:dyDescent="0.3">
      <c r="E77" s="66"/>
    </row>
    <row r="78" spans="5:5" x14ac:dyDescent="0.3">
      <c r="E78" s="66"/>
    </row>
    <row r="79" spans="5:5" x14ac:dyDescent="0.3">
      <c r="E79" s="66"/>
    </row>
    <row r="80" spans="5:5" x14ac:dyDescent="0.3">
      <c r="E80" s="66"/>
    </row>
    <row r="81" spans="5:5" x14ac:dyDescent="0.3">
      <c r="E81" s="66"/>
    </row>
    <row r="82" spans="5:5" x14ac:dyDescent="0.3">
      <c r="E82" s="66"/>
    </row>
    <row r="83" spans="5:5" x14ac:dyDescent="0.3">
      <c r="E83" s="66"/>
    </row>
    <row r="84" spans="5:5" x14ac:dyDescent="0.3">
      <c r="E84" s="66"/>
    </row>
    <row r="85" spans="5:5" x14ac:dyDescent="0.3">
      <c r="E85" s="66"/>
    </row>
    <row r="86" spans="5:5" x14ac:dyDescent="0.3">
      <c r="E86" s="66"/>
    </row>
    <row r="87" spans="5:5" x14ac:dyDescent="0.3">
      <c r="E87" s="66"/>
    </row>
    <row r="88" spans="5:5" x14ac:dyDescent="0.3">
      <c r="E88" s="66"/>
    </row>
    <row r="89" spans="5:5" x14ac:dyDescent="0.3">
      <c r="E89" s="66"/>
    </row>
    <row r="90" spans="5:5" x14ac:dyDescent="0.3">
      <c r="E90" s="66"/>
    </row>
    <row r="91" spans="5:5" x14ac:dyDescent="0.3">
      <c r="E91" s="66"/>
    </row>
  </sheetData>
  <mergeCells count="9">
    <mergeCell ref="A29:H29"/>
    <mergeCell ref="A1:H1"/>
    <mergeCell ref="A3:H3"/>
    <mergeCell ref="A5:H5"/>
    <mergeCell ref="A7:H7"/>
    <mergeCell ref="B21:H21"/>
    <mergeCell ref="B18:H18"/>
    <mergeCell ref="B19:H19"/>
    <mergeCell ref="B20:H20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4"/>
  <sheetViews>
    <sheetView topLeftCell="A8" workbookViewId="0">
      <selection activeCell="J29" sqref="J29"/>
    </sheetView>
  </sheetViews>
  <sheetFormatPr defaultRowHeight="14.4" x14ac:dyDescent="0.3"/>
  <cols>
    <col min="1" max="1" width="27.109375" customWidth="1"/>
    <col min="2" max="6" width="25.33203125" customWidth="1"/>
    <col min="8" max="8" width="9.109375" bestFit="1" customWidth="1"/>
  </cols>
  <sheetData>
    <row r="1" spans="1:8" ht="42" customHeight="1" x14ac:dyDescent="0.3">
      <c r="A1" s="94" t="s">
        <v>61</v>
      </c>
      <c r="B1" s="94"/>
      <c r="C1" s="94"/>
      <c r="D1" s="94"/>
      <c r="E1" s="94"/>
      <c r="F1" s="94"/>
    </row>
    <row r="2" spans="1:8" ht="18" customHeight="1" x14ac:dyDescent="0.3">
      <c r="A2" s="25"/>
      <c r="B2" s="25"/>
      <c r="C2" s="25"/>
      <c r="D2" s="25"/>
      <c r="E2" s="25"/>
      <c r="F2" s="25"/>
    </row>
    <row r="3" spans="1:8" ht="15.75" customHeight="1" x14ac:dyDescent="0.3">
      <c r="A3" s="94" t="s">
        <v>19</v>
      </c>
      <c r="B3" s="94"/>
      <c r="C3" s="94"/>
      <c r="D3" s="94"/>
      <c r="E3" s="94"/>
      <c r="F3" s="94"/>
    </row>
    <row r="4" spans="1:8" ht="17.399999999999999" x14ac:dyDescent="0.3">
      <c r="B4" s="25"/>
      <c r="C4" s="25"/>
      <c r="D4" s="25"/>
      <c r="E4" s="5"/>
      <c r="F4" s="5"/>
    </row>
    <row r="5" spans="1:8" ht="18" customHeight="1" x14ac:dyDescent="0.3">
      <c r="A5" s="94" t="s">
        <v>4</v>
      </c>
      <c r="B5" s="94"/>
      <c r="C5" s="94"/>
      <c r="D5" s="94"/>
      <c r="E5" s="94"/>
      <c r="F5" s="94"/>
    </row>
    <row r="6" spans="1:8" ht="17.399999999999999" x14ac:dyDescent="0.3">
      <c r="A6" s="25"/>
      <c r="B6" s="25"/>
      <c r="C6" s="25"/>
      <c r="D6" s="25"/>
      <c r="E6" s="5"/>
      <c r="F6" s="5"/>
    </row>
    <row r="7" spans="1:8" ht="15.75" customHeight="1" x14ac:dyDescent="0.3">
      <c r="A7" s="94" t="s">
        <v>41</v>
      </c>
      <c r="B7" s="94"/>
      <c r="C7" s="94"/>
      <c r="D7" s="94"/>
      <c r="E7" s="94"/>
      <c r="F7" s="94"/>
    </row>
    <row r="8" spans="1:8" ht="17.399999999999999" x14ac:dyDescent="0.3">
      <c r="A8" s="25"/>
      <c r="B8" s="25"/>
      <c r="C8" s="25"/>
      <c r="D8" s="25"/>
      <c r="E8" s="5"/>
      <c r="F8" s="5"/>
    </row>
    <row r="9" spans="1:8" ht="26.4" x14ac:dyDescent="0.3">
      <c r="A9" s="21" t="s">
        <v>43</v>
      </c>
      <c r="B9" s="20" t="s">
        <v>66</v>
      </c>
      <c r="C9" s="21" t="s">
        <v>63</v>
      </c>
      <c r="D9" s="21" t="s">
        <v>67</v>
      </c>
      <c r="E9" s="21" t="s">
        <v>60</v>
      </c>
      <c r="F9" s="21" t="s">
        <v>68</v>
      </c>
    </row>
    <row r="10" spans="1:8" x14ac:dyDescent="0.3">
      <c r="A10" s="42" t="s">
        <v>0</v>
      </c>
      <c r="B10" s="41"/>
      <c r="C10" s="64">
        <f>C11+C12+C13+C14+C15+C16+C17</f>
        <v>1086284</v>
      </c>
      <c r="D10" s="64">
        <f>D11+D12+D13+D14+D15+D16+D17</f>
        <v>1190982</v>
      </c>
      <c r="E10" s="64">
        <f>E11+E12+E13+E14+E15+E16+E17</f>
        <v>1208846.7299999997</v>
      </c>
      <c r="F10" s="64">
        <v>1226980</v>
      </c>
    </row>
    <row r="11" spans="1:8" x14ac:dyDescent="0.3">
      <c r="A11" s="13" t="s">
        <v>80</v>
      </c>
      <c r="B11" s="40"/>
      <c r="C11" s="81">
        <v>1070</v>
      </c>
      <c r="D11" s="81">
        <v>1200</v>
      </c>
      <c r="E11" s="81">
        <f>D11*1.015</f>
        <v>1217.9999999999998</v>
      </c>
      <c r="F11" s="81">
        <f>E11*1.015</f>
        <v>1236.2699999999998</v>
      </c>
    </row>
    <row r="12" spans="1:8" x14ac:dyDescent="0.3">
      <c r="A12" s="13" t="s">
        <v>81</v>
      </c>
      <c r="B12" s="9"/>
      <c r="C12" s="9">
        <v>70</v>
      </c>
      <c r="D12" s="9">
        <v>100</v>
      </c>
      <c r="E12" s="81">
        <f>D12*1.015</f>
        <v>101.49999999999999</v>
      </c>
      <c r="F12" s="81">
        <f t="shared" ref="F12:F17" si="0">E12*1.015</f>
        <v>103.02249999999998</v>
      </c>
      <c r="H12" s="66"/>
    </row>
    <row r="13" spans="1:8" x14ac:dyDescent="0.3">
      <c r="A13" s="13" t="s">
        <v>82</v>
      </c>
      <c r="B13" s="9"/>
      <c r="C13" s="9">
        <v>50779</v>
      </c>
      <c r="D13" s="9">
        <v>50650</v>
      </c>
      <c r="E13" s="81">
        <f t="shared" ref="E13:E17" si="1">D13*1.015</f>
        <v>51409.749999999993</v>
      </c>
      <c r="F13" s="81">
        <f t="shared" si="0"/>
        <v>52180.896249999991</v>
      </c>
    </row>
    <row r="14" spans="1:8" x14ac:dyDescent="0.3">
      <c r="A14" s="13" t="s">
        <v>83</v>
      </c>
      <c r="B14" s="8"/>
      <c r="C14" s="9">
        <v>45151</v>
      </c>
      <c r="D14" s="9">
        <v>45151</v>
      </c>
      <c r="E14" s="81">
        <f t="shared" si="1"/>
        <v>45828.264999999992</v>
      </c>
      <c r="F14" s="81">
        <f t="shared" si="0"/>
        <v>46515.68897499999</v>
      </c>
    </row>
    <row r="15" spans="1:8" x14ac:dyDescent="0.3">
      <c r="A15" s="13" t="s">
        <v>84</v>
      </c>
      <c r="B15" s="8"/>
      <c r="C15" s="9">
        <v>980899</v>
      </c>
      <c r="D15" s="9">
        <v>1085256</v>
      </c>
      <c r="E15" s="81">
        <f t="shared" si="1"/>
        <v>1101534.8399999999</v>
      </c>
      <c r="F15" s="81">
        <f t="shared" si="0"/>
        <v>1118057.8625999996</v>
      </c>
    </row>
    <row r="16" spans="1:8" x14ac:dyDescent="0.3">
      <c r="A16" s="13" t="s">
        <v>85</v>
      </c>
      <c r="B16" s="8"/>
      <c r="C16" s="9">
        <v>8100</v>
      </c>
      <c r="D16" s="9">
        <v>8400</v>
      </c>
      <c r="E16" s="81">
        <f t="shared" si="1"/>
        <v>8526</v>
      </c>
      <c r="F16" s="81">
        <f t="shared" si="0"/>
        <v>8653.89</v>
      </c>
    </row>
    <row r="17" spans="1:8" x14ac:dyDescent="0.3">
      <c r="A17" s="13" t="s">
        <v>86</v>
      </c>
      <c r="B17" s="8"/>
      <c r="C17" s="9">
        <v>215</v>
      </c>
      <c r="D17" s="9">
        <v>225</v>
      </c>
      <c r="E17" s="81">
        <f t="shared" si="1"/>
        <v>228.37499999999997</v>
      </c>
      <c r="F17" s="81">
        <f t="shared" si="0"/>
        <v>231.80062499999994</v>
      </c>
    </row>
    <row r="20" spans="1:8" ht="15.75" customHeight="1" x14ac:dyDescent="0.3">
      <c r="A20" s="94" t="s">
        <v>42</v>
      </c>
      <c r="B20" s="94"/>
      <c r="C20" s="94"/>
      <c r="D20" s="94"/>
      <c r="E20" s="94"/>
      <c r="F20" s="94"/>
    </row>
    <row r="21" spans="1:8" ht="17.399999999999999" x14ac:dyDescent="0.3">
      <c r="A21" s="25"/>
      <c r="B21" s="25"/>
      <c r="C21" s="25"/>
      <c r="D21" s="25"/>
      <c r="E21" s="5"/>
      <c r="F21" s="5"/>
    </row>
    <row r="22" spans="1:8" ht="26.4" x14ac:dyDescent="0.3">
      <c r="A22" s="21" t="s">
        <v>43</v>
      </c>
      <c r="B22" s="20" t="s">
        <v>66</v>
      </c>
      <c r="C22" s="21" t="s">
        <v>63</v>
      </c>
      <c r="D22" s="21" t="s">
        <v>67</v>
      </c>
      <c r="E22" s="21" t="s">
        <v>60</v>
      </c>
      <c r="F22" s="21" t="s">
        <v>68</v>
      </c>
    </row>
    <row r="23" spans="1:8" x14ac:dyDescent="0.3">
      <c r="A23" s="42" t="s">
        <v>1</v>
      </c>
      <c r="B23" s="41"/>
      <c r="C23" s="64">
        <f>C24+C25+C26+C27+C28+C29+C30</f>
        <v>1086284</v>
      </c>
      <c r="D23" s="64">
        <f>D24+D25+D26+D27+D28+D29+D30</f>
        <v>1190982</v>
      </c>
      <c r="E23" s="64">
        <f>E24+E25+E26+E27+E28+E29+E30</f>
        <v>1208846.7299999997</v>
      </c>
      <c r="F23" s="64">
        <f>F24+F25+F26+F27+F28+F29+F30</f>
        <v>1226979.6303249996</v>
      </c>
    </row>
    <row r="24" spans="1:8" ht="15.75" customHeight="1" x14ac:dyDescent="0.3">
      <c r="A24" s="13" t="s">
        <v>87</v>
      </c>
      <c r="B24" s="8"/>
      <c r="C24" s="9">
        <v>1070</v>
      </c>
      <c r="D24" s="9">
        <v>1200</v>
      </c>
      <c r="E24" s="9">
        <f>D24*1.015</f>
        <v>1217.9999999999998</v>
      </c>
      <c r="F24" s="9">
        <f>E24*1.015</f>
        <v>1236.2699999999998</v>
      </c>
      <c r="H24" s="66"/>
    </row>
    <row r="25" spans="1:8" x14ac:dyDescent="0.3">
      <c r="A25" s="13" t="s">
        <v>88</v>
      </c>
      <c r="B25" s="8"/>
      <c r="C25" s="9">
        <v>70</v>
      </c>
      <c r="D25" s="9">
        <v>100</v>
      </c>
      <c r="E25" s="9">
        <f t="shared" ref="E25:E30" si="2">D25*1.015</f>
        <v>101.49999999999999</v>
      </c>
      <c r="F25" s="9">
        <f t="shared" ref="F25:F29" si="3">E25*1.015</f>
        <v>103.02249999999998</v>
      </c>
    </row>
    <row r="26" spans="1:8" x14ac:dyDescent="0.3">
      <c r="A26" s="82" t="s">
        <v>89</v>
      </c>
      <c r="B26" s="8"/>
      <c r="C26" s="9">
        <v>50779</v>
      </c>
      <c r="D26" s="9">
        <v>50650</v>
      </c>
      <c r="E26" s="9">
        <f t="shared" si="2"/>
        <v>51409.749999999993</v>
      </c>
      <c r="F26" s="9">
        <f t="shared" si="3"/>
        <v>52180.896249999991</v>
      </c>
    </row>
    <row r="27" spans="1:8" x14ac:dyDescent="0.3">
      <c r="A27" s="82" t="s">
        <v>90</v>
      </c>
      <c r="B27" s="8"/>
      <c r="C27" s="9">
        <v>45151</v>
      </c>
      <c r="D27" s="9">
        <v>45151</v>
      </c>
      <c r="E27" s="9">
        <f t="shared" si="2"/>
        <v>45828.264999999992</v>
      </c>
      <c r="F27" s="9">
        <f t="shared" si="3"/>
        <v>46515.68897499999</v>
      </c>
    </row>
    <row r="28" spans="1:8" x14ac:dyDescent="0.3">
      <c r="A28" s="13" t="s">
        <v>91</v>
      </c>
      <c r="B28" s="8"/>
      <c r="C28" s="9">
        <v>980899</v>
      </c>
      <c r="D28" s="9">
        <v>1085256</v>
      </c>
      <c r="E28" s="9">
        <f t="shared" si="2"/>
        <v>1101534.8399999999</v>
      </c>
      <c r="F28" s="9">
        <f t="shared" si="3"/>
        <v>1118057.8625999996</v>
      </c>
    </row>
    <row r="29" spans="1:8" x14ac:dyDescent="0.3">
      <c r="A29" s="13" t="s">
        <v>85</v>
      </c>
      <c r="B29" s="8"/>
      <c r="C29" s="9">
        <v>8100</v>
      </c>
      <c r="D29" s="9">
        <v>8400</v>
      </c>
      <c r="E29" s="9">
        <f t="shared" si="2"/>
        <v>8526</v>
      </c>
      <c r="F29" s="9">
        <f t="shared" si="3"/>
        <v>8653.89</v>
      </c>
    </row>
    <row r="30" spans="1:8" x14ac:dyDescent="0.3">
      <c r="A30" s="13" t="s">
        <v>86</v>
      </c>
      <c r="B30" s="8"/>
      <c r="C30" s="9">
        <v>215</v>
      </c>
      <c r="D30" s="9">
        <v>225</v>
      </c>
      <c r="E30" s="9">
        <f t="shared" si="2"/>
        <v>228.37499999999997</v>
      </c>
      <c r="F30" s="9">
        <v>232</v>
      </c>
    </row>
    <row r="33" spans="6:9" x14ac:dyDescent="0.3">
      <c r="I33" s="66"/>
    </row>
    <row r="35" spans="6:9" x14ac:dyDescent="0.3">
      <c r="F35" s="66"/>
    </row>
    <row r="64" spans="8:9" x14ac:dyDescent="0.3">
      <c r="H64" s="66"/>
      <c r="I64" s="66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D20" sqref="D20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94" t="s">
        <v>61</v>
      </c>
      <c r="B1" s="94"/>
      <c r="C1" s="94"/>
      <c r="D1" s="94"/>
      <c r="E1" s="94"/>
      <c r="F1" s="9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94" t="s">
        <v>19</v>
      </c>
      <c r="B3" s="94"/>
      <c r="C3" s="94"/>
      <c r="D3" s="94"/>
      <c r="E3" s="95"/>
      <c r="F3" s="95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94" t="s">
        <v>4</v>
      </c>
      <c r="B5" s="96"/>
      <c r="C5" s="96"/>
      <c r="D5" s="96"/>
      <c r="E5" s="96"/>
      <c r="F5" s="96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94" t="s">
        <v>14</v>
      </c>
      <c r="B7" s="115"/>
      <c r="C7" s="115"/>
      <c r="D7" s="115"/>
      <c r="E7" s="115"/>
      <c r="F7" s="115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1" t="s">
        <v>43</v>
      </c>
      <c r="B9" s="20" t="s">
        <v>66</v>
      </c>
      <c r="C9" s="21" t="s">
        <v>63</v>
      </c>
      <c r="D9" s="21" t="s">
        <v>67</v>
      </c>
      <c r="E9" s="21" t="s">
        <v>60</v>
      </c>
      <c r="F9" s="21" t="s">
        <v>68</v>
      </c>
    </row>
    <row r="10" spans="1:6" ht="15.75" customHeight="1" x14ac:dyDescent="0.3">
      <c r="A10" s="11" t="s">
        <v>15</v>
      </c>
      <c r="B10" s="8"/>
      <c r="C10" s="9">
        <v>1086284.73</v>
      </c>
      <c r="D10" s="9">
        <v>1190982.3400000001</v>
      </c>
      <c r="E10" s="9">
        <v>1208847</v>
      </c>
      <c r="F10" s="9">
        <f>1226979.82</f>
        <v>1226979.82</v>
      </c>
    </row>
    <row r="11" spans="1:6" ht="15.75" customHeight="1" x14ac:dyDescent="0.3">
      <c r="A11" s="11" t="s">
        <v>77</v>
      </c>
      <c r="B11" s="8"/>
      <c r="C11" s="9">
        <v>1086284.73</v>
      </c>
      <c r="D11" s="9">
        <v>1190982.3400000001</v>
      </c>
      <c r="E11" s="9">
        <v>1208847</v>
      </c>
      <c r="F11" s="9">
        <f>1226979.82</f>
        <v>1226979.82</v>
      </c>
    </row>
    <row r="12" spans="1:6" x14ac:dyDescent="0.3">
      <c r="A12" s="18" t="s">
        <v>78</v>
      </c>
      <c r="B12" s="8"/>
      <c r="C12" s="9">
        <f>C11-C13</f>
        <v>1058784.73</v>
      </c>
      <c r="D12" s="9">
        <f>D11-D13</f>
        <v>1162982.3400000001</v>
      </c>
      <c r="E12" s="9">
        <f>E11-E13</f>
        <v>1180427</v>
      </c>
      <c r="F12" s="9">
        <f>F11-F13</f>
        <v>1198133.52</v>
      </c>
    </row>
    <row r="13" spans="1:6" x14ac:dyDescent="0.3">
      <c r="A13" s="17" t="s">
        <v>79</v>
      </c>
      <c r="B13" s="8"/>
      <c r="C13" s="9">
        <f>12500+15000</f>
        <v>27500</v>
      </c>
      <c r="D13" s="9">
        <f>12500+15500</f>
        <v>28000</v>
      </c>
      <c r="E13" s="9">
        <f>12687.5+15732.5</f>
        <v>28420</v>
      </c>
      <c r="F13" s="9">
        <f>12877.81+15968.49</f>
        <v>28846.3</v>
      </c>
    </row>
    <row r="14" spans="1:6" hidden="1" x14ac:dyDescent="0.3">
      <c r="A14" s="11"/>
      <c r="B14" s="8"/>
      <c r="C14" s="9"/>
      <c r="D14" s="9"/>
      <c r="E14" s="9"/>
      <c r="F14" s="10"/>
    </row>
    <row r="15" spans="1:6" hidden="1" x14ac:dyDescent="0.3">
      <c r="A15" s="19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12" sqref="E12:H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94" t="s">
        <v>61</v>
      </c>
      <c r="B1" s="94"/>
      <c r="C1" s="94"/>
      <c r="D1" s="94"/>
      <c r="E1" s="94"/>
      <c r="F1" s="94"/>
      <c r="G1" s="94"/>
      <c r="H1" s="9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94" t="s">
        <v>19</v>
      </c>
      <c r="B3" s="94"/>
      <c r="C3" s="94"/>
      <c r="D3" s="94"/>
      <c r="E3" s="94"/>
      <c r="F3" s="94"/>
      <c r="G3" s="94"/>
      <c r="H3" s="9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94" t="s">
        <v>44</v>
      </c>
      <c r="B5" s="94"/>
      <c r="C5" s="94"/>
      <c r="D5" s="94"/>
      <c r="E5" s="94"/>
      <c r="F5" s="94"/>
      <c r="G5" s="94"/>
      <c r="H5" s="9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1" t="s">
        <v>5</v>
      </c>
      <c r="B7" s="20" t="s">
        <v>6</v>
      </c>
      <c r="C7" s="20" t="s">
        <v>31</v>
      </c>
      <c r="D7" s="20" t="s">
        <v>66</v>
      </c>
      <c r="E7" s="21" t="s">
        <v>63</v>
      </c>
      <c r="F7" s="21" t="s">
        <v>67</v>
      </c>
      <c r="G7" s="21" t="s">
        <v>60</v>
      </c>
      <c r="H7" s="21" t="s">
        <v>68</v>
      </c>
    </row>
    <row r="8" spans="1:8" x14ac:dyDescent="0.3">
      <c r="A8" s="40"/>
      <c r="B8" s="41"/>
      <c r="C8" s="39" t="s">
        <v>46</v>
      </c>
      <c r="D8" s="41"/>
      <c r="E8" s="79">
        <v>0</v>
      </c>
      <c r="F8" s="79">
        <v>0</v>
      </c>
      <c r="G8" s="79">
        <v>0</v>
      </c>
      <c r="H8" s="79">
        <v>0</v>
      </c>
    </row>
    <row r="9" spans="1:8" ht="26.4" x14ac:dyDescent="0.3">
      <c r="A9" s="11">
        <v>8</v>
      </c>
      <c r="B9" s="11"/>
      <c r="C9" s="11" t="s">
        <v>16</v>
      </c>
      <c r="D9" s="8"/>
      <c r="E9" s="9">
        <v>0</v>
      </c>
      <c r="F9" s="9">
        <v>0</v>
      </c>
      <c r="G9" s="9"/>
      <c r="H9" s="9">
        <v>0</v>
      </c>
    </row>
    <row r="10" spans="1:8" x14ac:dyDescent="0.3">
      <c r="A10" s="11"/>
      <c r="B10" s="16">
        <v>84</v>
      </c>
      <c r="C10" s="16" t="s">
        <v>23</v>
      </c>
      <c r="D10" s="8"/>
      <c r="E10" s="9">
        <v>0</v>
      </c>
      <c r="F10" s="9">
        <v>0</v>
      </c>
      <c r="G10" s="9"/>
      <c r="H10" s="9">
        <v>0</v>
      </c>
    </row>
    <row r="11" spans="1:8" x14ac:dyDescent="0.3">
      <c r="A11" s="11"/>
      <c r="B11" s="16"/>
      <c r="C11" s="43"/>
      <c r="D11" s="8"/>
      <c r="E11" s="9"/>
      <c r="F11" s="9"/>
      <c r="G11" s="9"/>
      <c r="H11" s="9"/>
    </row>
    <row r="12" spans="1:8" x14ac:dyDescent="0.3">
      <c r="A12" s="11"/>
      <c r="B12" s="16"/>
      <c r="C12" s="39" t="s">
        <v>49</v>
      </c>
      <c r="D12" s="8"/>
      <c r="E12" s="80">
        <v>0</v>
      </c>
      <c r="F12" s="80">
        <v>0</v>
      </c>
      <c r="G12" s="80">
        <v>0</v>
      </c>
      <c r="H12" s="80">
        <v>0</v>
      </c>
    </row>
    <row r="13" spans="1:8" ht="26.4" x14ac:dyDescent="0.3">
      <c r="A13" s="14">
        <v>5</v>
      </c>
      <c r="B13" s="15"/>
      <c r="C13" s="26" t="s">
        <v>17</v>
      </c>
      <c r="D13" s="8"/>
      <c r="E13" s="9">
        <v>0</v>
      </c>
      <c r="F13" s="9">
        <v>0</v>
      </c>
      <c r="G13" s="9"/>
      <c r="H13" s="9"/>
    </row>
    <row r="14" spans="1:8" ht="26.4" x14ac:dyDescent="0.3">
      <c r="A14" s="16"/>
      <c r="B14" s="16">
        <v>54</v>
      </c>
      <c r="C14" s="27" t="s">
        <v>24</v>
      </c>
      <c r="D14" s="8"/>
      <c r="E14" s="9">
        <v>0</v>
      </c>
      <c r="F14" s="9">
        <v>0</v>
      </c>
      <c r="G14" s="9">
        <v>0</v>
      </c>
      <c r="H14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F8" sqref="F8:F12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94" t="s">
        <v>61</v>
      </c>
      <c r="B1" s="94"/>
      <c r="C1" s="94"/>
      <c r="D1" s="94"/>
      <c r="E1" s="94"/>
      <c r="F1" s="94"/>
    </row>
    <row r="2" spans="1:6" ht="18" customHeight="1" x14ac:dyDescent="0.3">
      <c r="A2" s="25"/>
      <c r="B2" s="25"/>
      <c r="C2" s="25"/>
      <c r="D2" s="25"/>
      <c r="E2" s="25"/>
      <c r="F2" s="25"/>
    </row>
    <row r="3" spans="1:6" ht="15.75" customHeight="1" x14ac:dyDescent="0.3">
      <c r="A3" s="94" t="s">
        <v>19</v>
      </c>
      <c r="B3" s="94"/>
      <c r="C3" s="94"/>
      <c r="D3" s="94"/>
      <c r="E3" s="94"/>
      <c r="F3" s="94"/>
    </row>
    <row r="4" spans="1:6" ht="17.399999999999999" x14ac:dyDescent="0.3">
      <c r="A4" s="25"/>
      <c r="B4" s="25"/>
      <c r="C4" s="25"/>
      <c r="D4" s="25"/>
      <c r="E4" s="5"/>
      <c r="F4" s="5"/>
    </row>
    <row r="5" spans="1:6" ht="18" customHeight="1" x14ac:dyDescent="0.3">
      <c r="A5" s="94" t="s">
        <v>45</v>
      </c>
      <c r="B5" s="94"/>
      <c r="C5" s="94"/>
      <c r="D5" s="94"/>
      <c r="E5" s="94"/>
      <c r="F5" s="94"/>
    </row>
    <row r="6" spans="1:6" ht="17.399999999999999" x14ac:dyDescent="0.3">
      <c r="A6" s="25"/>
      <c r="B6" s="25"/>
      <c r="C6" s="25"/>
      <c r="D6" s="25"/>
      <c r="E6" s="5"/>
      <c r="F6" s="5"/>
    </row>
    <row r="7" spans="1:6" ht="26.4" x14ac:dyDescent="0.3">
      <c r="A7" s="20" t="s">
        <v>43</v>
      </c>
      <c r="B7" s="20" t="s">
        <v>66</v>
      </c>
      <c r="C7" s="21" t="s">
        <v>63</v>
      </c>
      <c r="D7" s="21" t="s">
        <v>67</v>
      </c>
      <c r="E7" s="21" t="s">
        <v>60</v>
      </c>
      <c r="F7" s="21" t="s">
        <v>68</v>
      </c>
    </row>
    <row r="8" spans="1:6" x14ac:dyDescent="0.3">
      <c r="A8" s="11" t="s">
        <v>46</v>
      </c>
      <c r="B8" s="8"/>
      <c r="C8" s="80">
        <v>0</v>
      </c>
      <c r="D8" s="80">
        <v>0</v>
      </c>
      <c r="E8" s="80">
        <v>0</v>
      </c>
      <c r="F8" s="80">
        <v>0</v>
      </c>
    </row>
    <row r="9" spans="1:6" ht="26.4" x14ac:dyDescent="0.3">
      <c r="A9" s="11" t="s">
        <v>47</v>
      </c>
      <c r="B9" s="8"/>
      <c r="C9" s="9">
        <v>0</v>
      </c>
      <c r="D9" s="9">
        <v>0</v>
      </c>
      <c r="E9" s="9">
        <v>0</v>
      </c>
      <c r="F9" s="9">
        <v>0</v>
      </c>
    </row>
    <row r="10" spans="1:6" ht="26.4" x14ac:dyDescent="0.3">
      <c r="A10" s="18" t="s">
        <v>48</v>
      </c>
      <c r="B10" s="8"/>
      <c r="C10" s="9">
        <v>0</v>
      </c>
      <c r="D10" s="9">
        <v>0</v>
      </c>
      <c r="E10" s="9">
        <v>0</v>
      </c>
      <c r="F10" s="9">
        <v>0</v>
      </c>
    </row>
    <row r="11" spans="1:6" x14ac:dyDescent="0.3">
      <c r="A11" s="18"/>
      <c r="B11" s="8"/>
      <c r="C11" s="9"/>
      <c r="D11" s="9"/>
      <c r="E11" s="9"/>
      <c r="F11" s="9"/>
    </row>
    <row r="12" spans="1:6" x14ac:dyDescent="0.3">
      <c r="A12" s="11" t="s">
        <v>49</v>
      </c>
      <c r="B12" s="8"/>
      <c r="C12" s="80">
        <v>0</v>
      </c>
      <c r="D12" s="80">
        <v>0</v>
      </c>
      <c r="E12" s="80">
        <v>0</v>
      </c>
      <c r="F12" s="80">
        <v>0</v>
      </c>
    </row>
    <row r="13" spans="1:6" hidden="1" x14ac:dyDescent="0.3">
      <c r="A13" s="26"/>
      <c r="B13" s="8"/>
      <c r="C13" s="9"/>
      <c r="D13" s="9"/>
      <c r="E13" s="9"/>
      <c r="F13" s="9"/>
    </row>
    <row r="14" spans="1:6" hidden="1" x14ac:dyDescent="0.3">
      <c r="A14" s="13"/>
      <c r="B14" s="8"/>
      <c r="C14" s="9"/>
      <c r="D14" s="9"/>
      <c r="E14" s="9"/>
      <c r="F14" s="10"/>
    </row>
    <row r="15" spans="1:6" hidden="1" x14ac:dyDescent="0.3">
      <c r="A15" s="26"/>
      <c r="B15" s="8"/>
      <c r="C15" s="9"/>
      <c r="D15" s="9"/>
      <c r="E15" s="9"/>
      <c r="F15" s="10"/>
    </row>
    <row r="16" spans="1:6" hidden="1" x14ac:dyDescent="0.3">
      <c r="A16" s="13"/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0"/>
  <sheetViews>
    <sheetView topLeftCell="A61" workbookViewId="0">
      <selection activeCell="G93" sqref="G93:G10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9" ht="42" customHeight="1" x14ac:dyDescent="0.3">
      <c r="A1" s="94" t="s">
        <v>61</v>
      </c>
      <c r="B1" s="94"/>
      <c r="C1" s="94"/>
      <c r="D1" s="94"/>
      <c r="E1" s="94"/>
      <c r="F1" s="94"/>
      <c r="G1" s="94"/>
      <c r="H1" s="94"/>
      <c r="I1" s="94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94" t="s">
        <v>18</v>
      </c>
      <c r="B3" s="96"/>
      <c r="C3" s="96"/>
      <c r="D3" s="96"/>
      <c r="E3" s="96"/>
      <c r="F3" s="96"/>
      <c r="G3" s="96"/>
      <c r="H3" s="96"/>
      <c r="I3" s="96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29" t="s">
        <v>20</v>
      </c>
      <c r="B5" s="130"/>
      <c r="C5" s="131"/>
      <c r="D5" s="20" t="s">
        <v>21</v>
      </c>
      <c r="E5" s="20" t="s">
        <v>66</v>
      </c>
      <c r="F5" s="21" t="s">
        <v>63</v>
      </c>
      <c r="G5" s="21" t="s">
        <v>67</v>
      </c>
      <c r="H5" s="21" t="s">
        <v>60</v>
      </c>
      <c r="I5" s="21" t="s">
        <v>68</v>
      </c>
    </row>
    <row r="6" spans="1:9" ht="14.4" customHeight="1" x14ac:dyDescent="0.3">
      <c r="A6" s="123" t="s">
        <v>92</v>
      </c>
      <c r="B6" s="123"/>
      <c r="C6" s="123"/>
      <c r="D6" s="83" t="s">
        <v>95</v>
      </c>
      <c r="E6" s="8"/>
      <c r="F6" s="9"/>
      <c r="G6" s="9"/>
      <c r="H6" s="9"/>
      <c r="I6" s="9"/>
    </row>
    <row r="7" spans="1:9" ht="14.4" customHeight="1" x14ac:dyDescent="0.3">
      <c r="A7" s="123" t="s">
        <v>93</v>
      </c>
      <c r="B7" s="123"/>
      <c r="C7" s="123"/>
      <c r="D7" s="83" t="s">
        <v>96</v>
      </c>
      <c r="E7" s="8"/>
      <c r="F7" s="9"/>
      <c r="G7" s="9"/>
      <c r="H7" s="9"/>
      <c r="I7" s="9"/>
    </row>
    <row r="8" spans="1:9" ht="14.4" customHeight="1" x14ac:dyDescent="0.3">
      <c r="A8" s="125" t="s">
        <v>94</v>
      </c>
      <c r="B8" s="125"/>
      <c r="C8" s="125"/>
      <c r="D8" s="84" t="s">
        <v>97</v>
      </c>
      <c r="E8" s="8"/>
      <c r="F8" s="9">
        <v>45151</v>
      </c>
      <c r="G8" s="9">
        <v>45151</v>
      </c>
      <c r="H8" s="9">
        <v>45828.480000000003</v>
      </c>
      <c r="I8" s="10">
        <v>46515.92</v>
      </c>
    </row>
    <row r="9" spans="1:9" x14ac:dyDescent="0.3">
      <c r="A9" s="126">
        <v>3</v>
      </c>
      <c r="B9" s="127"/>
      <c r="C9" s="128"/>
      <c r="D9" s="28" t="s">
        <v>10</v>
      </c>
      <c r="E9" s="8"/>
      <c r="F9" s="9">
        <v>45151.21</v>
      </c>
      <c r="G9" s="9">
        <v>45151.21</v>
      </c>
      <c r="H9" s="9">
        <v>45828</v>
      </c>
      <c r="I9" s="10">
        <v>46515.92</v>
      </c>
    </row>
    <row r="10" spans="1:9" x14ac:dyDescent="0.3">
      <c r="A10" s="117">
        <v>32</v>
      </c>
      <c r="B10" s="118"/>
      <c r="C10" s="119"/>
      <c r="D10" s="28" t="s">
        <v>22</v>
      </c>
      <c r="E10" s="8"/>
      <c r="F10" s="9">
        <v>45151.21</v>
      </c>
      <c r="G10" s="9">
        <v>45151.21</v>
      </c>
      <c r="H10" s="9">
        <v>45828</v>
      </c>
      <c r="I10" s="10">
        <v>46515.92</v>
      </c>
    </row>
    <row r="11" spans="1:9" x14ac:dyDescent="0.3">
      <c r="A11" s="120"/>
      <c r="B11" s="121"/>
      <c r="C11" s="122"/>
      <c r="D11" s="29" t="s">
        <v>98</v>
      </c>
      <c r="E11" s="8"/>
      <c r="F11" s="80">
        <v>45151.21</v>
      </c>
      <c r="G11" s="80">
        <v>45151.21</v>
      </c>
      <c r="H11" s="80">
        <v>45828</v>
      </c>
      <c r="I11" s="85">
        <v>46515.92</v>
      </c>
    </row>
    <row r="12" spans="1:9" ht="14.25" customHeight="1" x14ac:dyDescent="0.3">
      <c r="A12" s="120"/>
      <c r="B12" s="121"/>
      <c r="C12" s="122"/>
      <c r="D12" s="29"/>
      <c r="E12" s="8"/>
      <c r="F12" s="9"/>
      <c r="G12" s="9"/>
      <c r="H12" s="9"/>
      <c r="I12" s="9"/>
    </row>
    <row r="13" spans="1:9" x14ac:dyDescent="0.3">
      <c r="A13" s="123" t="s">
        <v>99</v>
      </c>
      <c r="B13" s="123"/>
      <c r="C13" s="123"/>
      <c r="D13" s="83" t="s">
        <v>100</v>
      </c>
      <c r="E13" s="8"/>
      <c r="F13" s="9"/>
      <c r="G13" s="9"/>
      <c r="H13" s="9"/>
      <c r="I13" s="10"/>
    </row>
    <row r="14" spans="1:9" x14ac:dyDescent="0.3">
      <c r="A14" s="125" t="s">
        <v>101</v>
      </c>
      <c r="B14" s="125"/>
      <c r="C14" s="125"/>
      <c r="D14" s="84" t="s">
        <v>102</v>
      </c>
      <c r="E14" s="8"/>
      <c r="F14" s="9"/>
      <c r="G14" s="9"/>
      <c r="H14" s="9"/>
      <c r="I14" s="10"/>
    </row>
    <row r="15" spans="1:9" ht="15" customHeight="1" x14ac:dyDescent="0.3">
      <c r="A15" s="124">
        <v>3</v>
      </c>
      <c r="B15" s="124"/>
      <c r="C15" s="124"/>
      <c r="D15" s="87" t="s">
        <v>10</v>
      </c>
      <c r="E15" s="8"/>
      <c r="F15" s="9">
        <f>F16+F17</f>
        <v>696914.47</v>
      </c>
      <c r="G15" s="9">
        <f>G16+G17</f>
        <v>726836.13</v>
      </c>
      <c r="H15" s="9">
        <f>H16+H17</f>
        <v>737738.67194999999</v>
      </c>
      <c r="I15" s="9">
        <f>I16+I17</f>
        <v>748804.75202924991</v>
      </c>
    </row>
    <row r="16" spans="1:9" x14ac:dyDescent="0.3">
      <c r="A16" s="117">
        <v>31</v>
      </c>
      <c r="B16" s="118"/>
      <c r="C16" s="119"/>
      <c r="D16" s="87" t="s">
        <v>11</v>
      </c>
      <c r="E16" s="8"/>
      <c r="F16" s="9">
        <f>525532.89+57283.08+84085.26+27853.24</f>
        <v>694754.47</v>
      </c>
      <c r="G16" s="9">
        <f>543926.54+60147.21+89747.88+30638.5</f>
        <v>724460.13</v>
      </c>
      <c r="H16" s="9">
        <f>G16*1.015</f>
        <v>735327.03194999998</v>
      </c>
      <c r="I16" s="10">
        <f>H16*1.015</f>
        <v>746356.93742924987</v>
      </c>
    </row>
    <row r="17" spans="1:9" x14ac:dyDescent="0.3">
      <c r="A17" s="117">
        <v>32</v>
      </c>
      <c r="B17" s="118"/>
      <c r="C17" s="119"/>
      <c r="D17" s="87" t="s">
        <v>22</v>
      </c>
      <c r="E17" s="8"/>
      <c r="F17" s="9">
        <v>2160</v>
      </c>
      <c r="G17" s="9">
        <v>2376</v>
      </c>
      <c r="H17" s="9">
        <f>G17*1.015</f>
        <v>2411.64</v>
      </c>
      <c r="I17" s="10">
        <f>H17*1.015</f>
        <v>2447.8145999999997</v>
      </c>
    </row>
    <row r="18" spans="1:9" x14ac:dyDescent="0.3">
      <c r="A18" s="124"/>
      <c r="B18" s="124"/>
      <c r="C18" s="124"/>
      <c r="D18" s="86" t="s">
        <v>98</v>
      </c>
      <c r="E18" s="8"/>
      <c r="F18" s="80">
        <v>696914.47</v>
      </c>
      <c r="G18" s="80">
        <v>726836.13</v>
      </c>
      <c r="H18" s="80">
        <v>737738.67194999999</v>
      </c>
      <c r="I18" s="85">
        <v>748805</v>
      </c>
    </row>
    <row r="19" spans="1:9" x14ac:dyDescent="0.3">
      <c r="A19" s="124"/>
      <c r="B19" s="124"/>
      <c r="C19" s="124"/>
      <c r="D19" s="87"/>
      <c r="E19" s="8"/>
      <c r="F19" s="9"/>
      <c r="G19" s="9"/>
      <c r="H19" s="9"/>
      <c r="I19" s="10"/>
    </row>
    <row r="20" spans="1:9" ht="26.4" x14ac:dyDescent="0.3">
      <c r="A20" s="123" t="s">
        <v>104</v>
      </c>
      <c r="B20" s="123"/>
      <c r="C20" s="123"/>
      <c r="D20" s="83" t="s">
        <v>105</v>
      </c>
      <c r="E20" s="8"/>
      <c r="F20" s="9"/>
      <c r="G20" s="9"/>
      <c r="H20" s="9"/>
      <c r="I20" s="10"/>
    </row>
    <row r="21" spans="1:9" ht="26.4" x14ac:dyDescent="0.3">
      <c r="A21" s="123" t="s">
        <v>106</v>
      </c>
      <c r="B21" s="123"/>
      <c r="C21" s="123"/>
      <c r="D21" s="83" t="s">
        <v>107</v>
      </c>
      <c r="E21" s="8"/>
      <c r="F21" s="9"/>
      <c r="G21" s="9"/>
      <c r="H21" s="9"/>
      <c r="I21" s="10"/>
    </row>
    <row r="22" spans="1:9" x14ac:dyDescent="0.3">
      <c r="A22" s="125" t="s">
        <v>108</v>
      </c>
      <c r="B22" s="125"/>
      <c r="C22" s="125"/>
      <c r="D22" s="84" t="s">
        <v>109</v>
      </c>
      <c r="E22" s="8"/>
      <c r="F22" s="9"/>
      <c r="G22" s="9"/>
      <c r="H22" s="9"/>
      <c r="I22" s="10"/>
    </row>
    <row r="23" spans="1:9" x14ac:dyDescent="0.3">
      <c r="A23" s="124">
        <v>3</v>
      </c>
      <c r="B23" s="124"/>
      <c r="C23" s="124"/>
      <c r="D23" s="87" t="s">
        <v>10</v>
      </c>
      <c r="E23" s="8"/>
      <c r="F23" s="9">
        <v>1070</v>
      </c>
      <c r="G23" s="9">
        <v>1200</v>
      </c>
      <c r="H23" s="9">
        <v>1218</v>
      </c>
      <c r="I23" s="10">
        <v>1236</v>
      </c>
    </row>
    <row r="24" spans="1:9" x14ac:dyDescent="0.3">
      <c r="A24" s="117">
        <v>32</v>
      </c>
      <c r="B24" s="118"/>
      <c r="C24" s="119"/>
      <c r="D24" s="87" t="s">
        <v>22</v>
      </c>
      <c r="E24" s="8"/>
      <c r="F24" s="9">
        <f>300+300+70+400</f>
        <v>1070</v>
      </c>
      <c r="G24" s="9">
        <f>300+350+100+450</f>
        <v>1200</v>
      </c>
      <c r="H24" s="9">
        <f>G24*1.015</f>
        <v>1217.9999999999998</v>
      </c>
      <c r="I24" s="10">
        <f>H24*1.015</f>
        <v>1236.2699999999998</v>
      </c>
    </row>
    <row r="25" spans="1:9" x14ac:dyDescent="0.3">
      <c r="A25" s="124"/>
      <c r="B25" s="124"/>
      <c r="C25" s="124"/>
      <c r="D25" s="87" t="s">
        <v>98</v>
      </c>
      <c r="E25" s="8"/>
      <c r="F25" s="9">
        <v>1070</v>
      </c>
      <c r="G25" s="9">
        <v>1200</v>
      </c>
      <c r="H25" s="9">
        <v>1218</v>
      </c>
      <c r="I25" s="10">
        <v>1236</v>
      </c>
    </row>
    <row r="26" spans="1:9" ht="15" customHeight="1" x14ac:dyDescent="0.3">
      <c r="A26" s="125" t="s">
        <v>111</v>
      </c>
      <c r="B26" s="125"/>
      <c r="C26" s="125"/>
      <c r="D26" s="84" t="s">
        <v>112</v>
      </c>
      <c r="E26" s="8"/>
      <c r="F26" s="9"/>
      <c r="G26" s="9"/>
      <c r="H26" s="9"/>
      <c r="I26" s="10"/>
    </row>
    <row r="27" spans="1:9" ht="16.2" customHeight="1" x14ac:dyDescent="0.3">
      <c r="A27" s="124">
        <v>3</v>
      </c>
      <c r="B27" s="124"/>
      <c r="C27" s="124"/>
      <c r="D27" s="87" t="s">
        <v>10</v>
      </c>
      <c r="E27" s="8"/>
      <c r="F27" s="9">
        <v>70</v>
      </c>
      <c r="G27" s="9">
        <v>100</v>
      </c>
      <c r="H27" s="9">
        <v>101.5</v>
      </c>
      <c r="I27" s="10">
        <v>103.02</v>
      </c>
    </row>
    <row r="28" spans="1:9" x14ac:dyDescent="0.3">
      <c r="A28" s="117">
        <v>32</v>
      </c>
      <c r="B28" s="118"/>
      <c r="C28" s="119"/>
      <c r="D28" s="87" t="s">
        <v>22</v>
      </c>
      <c r="E28" s="8"/>
      <c r="F28" s="9">
        <v>70</v>
      </c>
      <c r="G28" s="9">
        <v>100</v>
      </c>
      <c r="H28" s="9">
        <v>101.5</v>
      </c>
      <c r="I28" s="10">
        <v>103.02</v>
      </c>
    </row>
    <row r="29" spans="1:9" x14ac:dyDescent="0.3">
      <c r="A29" s="124"/>
      <c r="B29" s="124"/>
      <c r="C29" s="124"/>
      <c r="D29" s="87" t="s">
        <v>98</v>
      </c>
      <c r="E29" s="8"/>
      <c r="F29" s="9">
        <v>70</v>
      </c>
      <c r="G29" s="9">
        <v>100</v>
      </c>
      <c r="H29" s="9">
        <v>101.5</v>
      </c>
      <c r="I29" s="10">
        <v>103.02</v>
      </c>
    </row>
    <row r="30" spans="1:9" x14ac:dyDescent="0.3">
      <c r="A30" s="125" t="s">
        <v>113</v>
      </c>
      <c r="B30" s="125"/>
      <c r="C30" s="125"/>
      <c r="D30" s="84" t="s">
        <v>114</v>
      </c>
      <c r="E30" s="8"/>
      <c r="F30" s="9"/>
      <c r="G30" s="9"/>
      <c r="H30" s="9"/>
      <c r="I30" s="10"/>
    </row>
    <row r="31" spans="1:9" x14ac:dyDescent="0.3">
      <c r="A31" s="124">
        <v>3</v>
      </c>
      <c r="B31" s="124"/>
      <c r="C31" s="124"/>
      <c r="D31" s="87" t="s">
        <v>10</v>
      </c>
      <c r="E31" s="8"/>
      <c r="F31" s="9">
        <v>15207</v>
      </c>
      <c r="G31" s="9">
        <f>2000+2700+2100+5000+550+3400</f>
        <v>15750</v>
      </c>
      <c r="H31" s="9">
        <f>G31*1.015</f>
        <v>15986.249999999998</v>
      </c>
      <c r="I31" s="10">
        <f>H31*1.015</f>
        <v>16226.043749999997</v>
      </c>
    </row>
    <row r="32" spans="1:9" x14ac:dyDescent="0.3">
      <c r="A32" s="117">
        <v>32</v>
      </c>
      <c r="B32" s="118"/>
      <c r="C32" s="119"/>
      <c r="D32" s="87" t="s">
        <v>22</v>
      </c>
      <c r="E32" s="8"/>
      <c r="F32" s="9">
        <f>2000+2500+2000+4900+500+3306.55</f>
        <v>15206.55</v>
      </c>
      <c r="G32" s="9">
        <f>2000+2700+2100+5000+550+3400</f>
        <v>15750</v>
      </c>
      <c r="H32" s="9">
        <f>G32*1.015</f>
        <v>15986.249999999998</v>
      </c>
      <c r="I32" s="10">
        <f>H32*1.015</f>
        <v>16226.043749999997</v>
      </c>
    </row>
    <row r="33" spans="1:9" x14ac:dyDescent="0.3">
      <c r="A33" s="124">
        <v>4</v>
      </c>
      <c r="B33" s="124"/>
      <c r="C33" s="124"/>
      <c r="D33" s="87" t="s">
        <v>12</v>
      </c>
      <c r="E33" s="8"/>
      <c r="F33" s="9">
        <f>2000+6000</f>
        <v>8000</v>
      </c>
      <c r="G33" s="9">
        <f>2200+6000</f>
        <v>8200</v>
      </c>
      <c r="H33" s="9">
        <f t="shared" ref="H33:I34" si="0">G33*1.015</f>
        <v>8323</v>
      </c>
      <c r="I33" s="10">
        <f t="shared" si="0"/>
        <v>8447.8449999999993</v>
      </c>
    </row>
    <row r="34" spans="1:9" ht="27" x14ac:dyDescent="0.3">
      <c r="A34" s="117">
        <v>42</v>
      </c>
      <c r="B34" s="118"/>
      <c r="C34" s="119"/>
      <c r="D34" s="87" t="s">
        <v>110</v>
      </c>
      <c r="E34" s="8"/>
      <c r="F34" s="9">
        <f>2000+6000</f>
        <v>8000</v>
      </c>
      <c r="G34" s="9">
        <f>2200+6000</f>
        <v>8200</v>
      </c>
      <c r="H34" s="9">
        <f t="shared" si="0"/>
        <v>8323</v>
      </c>
      <c r="I34" s="10">
        <f t="shared" si="0"/>
        <v>8447.8449999999993</v>
      </c>
    </row>
    <row r="35" spans="1:9" x14ac:dyDescent="0.3">
      <c r="A35" s="117"/>
      <c r="B35" s="118"/>
      <c r="C35" s="119"/>
      <c r="D35" s="87" t="s">
        <v>98</v>
      </c>
      <c r="E35" s="8"/>
      <c r="F35" s="9">
        <f>F31+F33</f>
        <v>23207</v>
      </c>
      <c r="G35" s="9">
        <f t="shared" ref="G35:I35" si="1">G31+G33</f>
        <v>23950</v>
      </c>
      <c r="H35" s="9">
        <f t="shared" si="1"/>
        <v>24309.25</v>
      </c>
      <c r="I35" s="9">
        <f t="shared" si="1"/>
        <v>24673.888749999998</v>
      </c>
    </row>
    <row r="36" spans="1:9" ht="26.4" x14ac:dyDescent="0.3">
      <c r="A36" s="125" t="s">
        <v>115</v>
      </c>
      <c r="B36" s="125"/>
      <c r="C36" s="125"/>
      <c r="D36" s="84" t="s">
        <v>116</v>
      </c>
      <c r="E36" s="8"/>
      <c r="F36" s="9"/>
      <c r="G36" s="9"/>
      <c r="H36" s="9"/>
      <c r="I36" s="10"/>
    </row>
    <row r="37" spans="1:9" x14ac:dyDescent="0.3">
      <c r="A37" s="124">
        <v>3</v>
      </c>
      <c r="B37" s="124"/>
      <c r="C37" s="124"/>
      <c r="D37" s="87" t="s">
        <v>10</v>
      </c>
      <c r="E37" s="8"/>
      <c r="F37" s="9">
        <f>F38+F39</f>
        <v>27230</v>
      </c>
      <c r="G37" s="9">
        <f>G38+G39</f>
        <v>27400</v>
      </c>
      <c r="H37" s="9">
        <f>H38+H39</f>
        <v>27811</v>
      </c>
      <c r="I37" s="9">
        <f>I38+I39</f>
        <v>28228.164999999994</v>
      </c>
    </row>
    <row r="38" spans="1:9" x14ac:dyDescent="0.3">
      <c r="A38" s="117">
        <v>31</v>
      </c>
      <c r="B38" s="118"/>
      <c r="C38" s="119"/>
      <c r="D38" s="87" t="s">
        <v>11</v>
      </c>
      <c r="E38" s="8"/>
      <c r="F38" s="9">
        <f>17500+200</f>
        <v>17700</v>
      </c>
      <c r="G38" s="9">
        <f>17500+200</f>
        <v>17700</v>
      </c>
      <c r="H38" s="9">
        <f t="shared" ref="H38:I41" si="2">G38*1.015</f>
        <v>17965.5</v>
      </c>
      <c r="I38" s="10">
        <f t="shared" si="2"/>
        <v>18234.982499999998</v>
      </c>
    </row>
    <row r="39" spans="1:9" x14ac:dyDescent="0.3">
      <c r="A39" s="117">
        <v>32</v>
      </c>
      <c r="B39" s="118"/>
      <c r="C39" s="119"/>
      <c r="D39" s="87" t="s">
        <v>22</v>
      </c>
      <c r="E39" s="8"/>
      <c r="F39" s="9">
        <f>320+270+240+700+8000</f>
        <v>9530</v>
      </c>
      <c r="G39" s="9">
        <f>350+300+250+800+8000</f>
        <v>9700</v>
      </c>
      <c r="H39" s="9">
        <f t="shared" si="2"/>
        <v>9845.4999999999982</v>
      </c>
      <c r="I39" s="10">
        <f t="shared" si="2"/>
        <v>9993.1824999999972</v>
      </c>
    </row>
    <row r="40" spans="1:9" ht="27" x14ac:dyDescent="0.3">
      <c r="A40" s="124">
        <v>4</v>
      </c>
      <c r="B40" s="124"/>
      <c r="C40" s="124"/>
      <c r="D40" s="87" t="s">
        <v>12</v>
      </c>
      <c r="E40" s="8"/>
      <c r="F40" s="9">
        <f>1400+270</f>
        <v>1670</v>
      </c>
      <c r="G40" s="9">
        <f>1500+270</f>
        <v>1770</v>
      </c>
      <c r="H40" s="9">
        <f t="shared" si="2"/>
        <v>1796.5499999999997</v>
      </c>
      <c r="I40" s="10">
        <f t="shared" si="2"/>
        <v>1823.4982499999996</v>
      </c>
    </row>
    <row r="41" spans="1:9" ht="27" x14ac:dyDescent="0.3">
      <c r="A41" s="117">
        <v>42</v>
      </c>
      <c r="B41" s="118"/>
      <c r="C41" s="119"/>
      <c r="D41" s="87" t="s">
        <v>110</v>
      </c>
      <c r="E41" s="8"/>
      <c r="F41" s="9">
        <f>1400+270</f>
        <v>1670</v>
      </c>
      <c r="G41" s="9">
        <f>1500+270</f>
        <v>1770</v>
      </c>
      <c r="H41" s="9">
        <f t="shared" si="2"/>
        <v>1796.5499999999997</v>
      </c>
      <c r="I41" s="10">
        <f t="shared" si="2"/>
        <v>1823.4982499999996</v>
      </c>
    </row>
    <row r="42" spans="1:9" x14ac:dyDescent="0.3">
      <c r="A42" s="132"/>
      <c r="B42" s="132"/>
      <c r="C42" s="132"/>
      <c r="D42" s="87" t="s">
        <v>98</v>
      </c>
      <c r="E42" s="8"/>
      <c r="F42" s="9">
        <f>F37+F40</f>
        <v>28900</v>
      </c>
      <c r="G42" s="9">
        <f t="shared" ref="G42:I42" si="3">G37+G40</f>
        <v>29170</v>
      </c>
      <c r="H42" s="9">
        <f t="shared" si="3"/>
        <v>29607.55</v>
      </c>
      <c r="I42" s="9">
        <f t="shared" si="3"/>
        <v>30051.663249999994</v>
      </c>
    </row>
    <row r="43" spans="1:9" x14ac:dyDescent="0.3">
      <c r="A43" s="125" t="s">
        <v>117</v>
      </c>
      <c r="B43" s="125"/>
      <c r="C43" s="125"/>
      <c r="D43" s="84" t="s">
        <v>118</v>
      </c>
      <c r="E43" s="8"/>
      <c r="F43" s="9"/>
      <c r="G43" s="9"/>
      <c r="H43" s="9"/>
      <c r="I43" s="10"/>
    </row>
    <row r="44" spans="1:9" x14ac:dyDescent="0.3">
      <c r="A44" s="124">
        <v>3</v>
      </c>
      <c r="B44" s="124"/>
      <c r="C44" s="124"/>
      <c r="D44" s="87" t="s">
        <v>10</v>
      </c>
      <c r="E44" s="8"/>
      <c r="F44" s="9">
        <f>F45+F46</f>
        <v>8100</v>
      </c>
      <c r="G44" s="9">
        <f t="shared" ref="G44:I44" si="4">G45+G46</f>
        <v>8400</v>
      </c>
      <c r="H44" s="9">
        <f t="shared" si="4"/>
        <v>8526</v>
      </c>
      <c r="I44" s="9">
        <f t="shared" si="4"/>
        <v>8653.8949999999986</v>
      </c>
    </row>
    <row r="45" spans="1:9" x14ac:dyDescent="0.3">
      <c r="A45" s="117">
        <v>32</v>
      </c>
      <c r="B45" s="118"/>
      <c r="C45" s="119"/>
      <c r="D45" s="87" t="s">
        <v>22</v>
      </c>
      <c r="E45" s="8"/>
      <c r="F45" s="9">
        <f>1500+3500+2000+1000+0</f>
        <v>8000</v>
      </c>
      <c r="G45" s="9">
        <f>1600+3600+2000+1000</f>
        <v>8200</v>
      </c>
      <c r="H45" s="9">
        <f>G45*1.015</f>
        <v>8323</v>
      </c>
      <c r="I45" s="9">
        <f>H45*1.015</f>
        <v>8447.8449999999993</v>
      </c>
    </row>
    <row r="46" spans="1:9" ht="23.4" customHeight="1" x14ac:dyDescent="0.3">
      <c r="A46" s="117">
        <v>37</v>
      </c>
      <c r="B46" s="118"/>
      <c r="C46" s="119"/>
      <c r="D46" s="90" t="s">
        <v>103</v>
      </c>
      <c r="E46" s="8"/>
      <c r="F46" s="9">
        <v>100</v>
      </c>
      <c r="G46" s="9">
        <v>200</v>
      </c>
      <c r="H46" s="9">
        <v>203</v>
      </c>
      <c r="I46" s="10">
        <v>206.05</v>
      </c>
    </row>
    <row r="47" spans="1:9" x14ac:dyDescent="0.3">
      <c r="A47" s="132"/>
      <c r="B47" s="132"/>
      <c r="C47" s="132"/>
      <c r="D47" s="87" t="s">
        <v>98</v>
      </c>
      <c r="E47" s="8"/>
      <c r="F47" s="9">
        <v>8100</v>
      </c>
      <c r="G47" s="9">
        <v>8400</v>
      </c>
      <c r="H47" s="9">
        <v>8526</v>
      </c>
      <c r="I47" s="9">
        <v>8653.8949999999986</v>
      </c>
    </row>
    <row r="48" spans="1:9" x14ac:dyDescent="0.3">
      <c r="A48" s="125" t="s">
        <v>119</v>
      </c>
      <c r="B48" s="125"/>
      <c r="C48" s="125"/>
      <c r="D48" s="84" t="s">
        <v>120</v>
      </c>
      <c r="E48" s="8"/>
      <c r="F48" s="91"/>
      <c r="G48" s="9"/>
      <c r="H48" s="9"/>
      <c r="I48" s="10"/>
    </row>
    <row r="49" spans="1:9" x14ac:dyDescent="0.3">
      <c r="A49" s="124">
        <v>3</v>
      </c>
      <c r="B49" s="124"/>
      <c r="C49" s="124"/>
      <c r="D49" s="87" t="s">
        <v>10</v>
      </c>
      <c r="E49" s="8"/>
      <c r="F49" s="9">
        <v>140</v>
      </c>
      <c r="G49" s="9">
        <v>150</v>
      </c>
      <c r="H49" s="9">
        <v>152.25</v>
      </c>
      <c r="I49" s="10">
        <v>154.53</v>
      </c>
    </row>
    <row r="50" spans="1:9" x14ac:dyDescent="0.3">
      <c r="A50" s="117">
        <v>32</v>
      </c>
      <c r="B50" s="118"/>
      <c r="C50" s="119"/>
      <c r="D50" s="90" t="s">
        <v>22</v>
      </c>
      <c r="E50" s="8"/>
      <c r="F50" s="9">
        <v>140</v>
      </c>
      <c r="G50" s="9">
        <v>150</v>
      </c>
      <c r="H50" s="9">
        <v>152.25</v>
      </c>
      <c r="I50" s="10">
        <v>154.53</v>
      </c>
    </row>
    <row r="51" spans="1:9" ht="27" x14ac:dyDescent="0.3">
      <c r="A51" s="126">
        <v>4</v>
      </c>
      <c r="B51" s="127"/>
      <c r="C51" s="128"/>
      <c r="D51" s="87" t="s">
        <v>12</v>
      </c>
      <c r="E51" s="8"/>
      <c r="F51" s="9">
        <v>75</v>
      </c>
      <c r="G51" s="9">
        <v>75</v>
      </c>
      <c r="H51" s="9">
        <v>76.13</v>
      </c>
      <c r="I51" s="10">
        <v>77.27</v>
      </c>
    </row>
    <row r="52" spans="1:9" ht="22.8" x14ac:dyDescent="0.3">
      <c r="A52" s="117">
        <v>42</v>
      </c>
      <c r="B52" s="118"/>
      <c r="C52" s="119"/>
      <c r="D52" s="90" t="s">
        <v>110</v>
      </c>
      <c r="E52" s="8"/>
      <c r="F52" s="9">
        <v>75</v>
      </c>
      <c r="G52" s="9">
        <v>75</v>
      </c>
      <c r="H52" s="9">
        <v>76.13</v>
      </c>
      <c r="I52" s="10">
        <v>77.27</v>
      </c>
    </row>
    <row r="53" spans="1:9" x14ac:dyDescent="0.3">
      <c r="A53" s="132"/>
      <c r="B53" s="132"/>
      <c r="C53" s="132"/>
      <c r="D53" s="87" t="s">
        <v>98</v>
      </c>
      <c r="E53" s="8"/>
      <c r="F53" s="9">
        <f>F49+F51</f>
        <v>215</v>
      </c>
      <c r="G53" s="9">
        <f t="shared" ref="G53:I53" si="5">G49+G51</f>
        <v>225</v>
      </c>
      <c r="H53" s="9">
        <f t="shared" si="5"/>
        <v>228.38</v>
      </c>
      <c r="I53" s="9">
        <f t="shared" si="5"/>
        <v>231.8</v>
      </c>
    </row>
    <row r="54" spans="1:9" x14ac:dyDescent="0.3">
      <c r="A54" s="132"/>
      <c r="B54" s="132"/>
      <c r="C54" s="132"/>
      <c r="D54" s="86" t="s">
        <v>98</v>
      </c>
      <c r="E54" s="8"/>
      <c r="F54" s="80">
        <f>F25+F29+F35+F42+F47+F53</f>
        <v>61562</v>
      </c>
      <c r="G54" s="80">
        <f>G25+G29+G35+G42+G47+G53</f>
        <v>63045</v>
      </c>
      <c r="H54" s="80">
        <f>H25+H29+H35+H42+H47+H53</f>
        <v>63990.68</v>
      </c>
      <c r="I54" s="80">
        <f>I25+I29+I35+I42+I47+I53</f>
        <v>64950.266999999993</v>
      </c>
    </row>
    <row r="55" spans="1:9" x14ac:dyDescent="0.3">
      <c r="A55" s="132"/>
      <c r="B55" s="132"/>
      <c r="C55" s="132"/>
      <c r="D55" s="86"/>
      <c r="E55" s="8"/>
      <c r="F55" s="9"/>
      <c r="G55" s="9"/>
      <c r="H55" s="9"/>
      <c r="I55" s="10"/>
    </row>
    <row r="56" spans="1:9" x14ac:dyDescent="0.3">
      <c r="A56" s="123" t="s">
        <v>121</v>
      </c>
      <c r="B56" s="123"/>
      <c r="C56" s="123"/>
      <c r="D56" s="88" t="s">
        <v>122</v>
      </c>
      <c r="E56" s="8"/>
      <c r="F56" s="9"/>
      <c r="G56" s="9"/>
      <c r="H56" s="9"/>
      <c r="I56" s="10"/>
    </row>
    <row r="57" spans="1:9" x14ac:dyDescent="0.3">
      <c r="A57" s="125" t="s">
        <v>123</v>
      </c>
      <c r="B57" s="125"/>
      <c r="C57" s="125"/>
      <c r="D57" s="89" t="s">
        <v>124</v>
      </c>
      <c r="E57" s="8"/>
      <c r="F57" s="9"/>
      <c r="G57" s="9"/>
      <c r="H57" s="9"/>
      <c r="I57" s="10"/>
    </row>
    <row r="58" spans="1:9" x14ac:dyDescent="0.3">
      <c r="A58" s="124">
        <v>3</v>
      </c>
      <c r="B58" s="124"/>
      <c r="C58" s="124"/>
      <c r="D58" s="87" t="s">
        <v>10</v>
      </c>
      <c r="E58" s="8"/>
      <c r="F58" s="9">
        <v>2000</v>
      </c>
      <c r="G58" s="9">
        <v>3000</v>
      </c>
      <c r="H58" s="9">
        <v>3045</v>
      </c>
      <c r="I58" s="10">
        <v>3090.68</v>
      </c>
    </row>
    <row r="59" spans="1:9" ht="22.8" x14ac:dyDescent="0.3">
      <c r="A59" s="117">
        <v>37</v>
      </c>
      <c r="B59" s="118"/>
      <c r="C59" s="119"/>
      <c r="D59" s="90" t="s">
        <v>103</v>
      </c>
      <c r="E59" s="8"/>
      <c r="F59" s="9">
        <v>2000</v>
      </c>
      <c r="G59" s="9">
        <v>3000</v>
      </c>
      <c r="H59" s="9">
        <v>3045</v>
      </c>
      <c r="I59" s="10">
        <v>3090.68</v>
      </c>
    </row>
    <row r="60" spans="1:9" ht="27" x14ac:dyDescent="0.3">
      <c r="A60" s="126">
        <v>4</v>
      </c>
      <c r="B60" s="127"/>
      <c r="C60" s="128"/>
      <c r="D60" s="87" t="s">
        <v>12</v>
      </c>
      <c r="E60" s="8"/>
      <c r="F60" s="9">
        <v>2700</v>
      </c>
      <c r="G60" s="9">
        <v>4000</v>
      </c>
      <c r="H60" s="9">
        <v>4060</v>
      </c>
      <c r="I60" s="10">
        <v>4120.8999999999996</v>
      </c>
    </row>
    <row r="61" spans="1:9" ht="22.8" x14ac:dyDescent="0.3">
      <c r="A61" s="117">
        <v>42</v>
      </c>
      <c r="B61" s="118"/>
      <c r="C61" s="119"/>
      <c r="D61" s="90" t="s">
        <v>110</v>
      </c>
      <c r="E61" s="8"/>
      <c r="F61" s="9">
        <v>2700</v>
      </c>
      <c r="G61" s="9">
        <v>4000</v>
      </c>
      <c r="H61" s="9">
        <v>4060</v>
      </c>
      <c r="I61" s="10">
        <v>4120.8999999999996</v>
      </c>
    </row>
    <row r="62" spans="1:9" x14ac:dyDescent="0.3">
      <c r="A62" s="132"/>
      <c r="B62" s="132"/>
      <c r="C62" s="132"/>
      <c r="D62" s="86" t="s">
        <v>98</v>
      </c>
      <c r="E62" s="8"/>
      <c r="F62" s="80">
        <f>F58+F61</f>
        <v>4700</v>
      </c>
      <c r="G62" s="80">
        <f t="shared" ref="G62:I62" si="6">G58+G61</f>
        <v>7000</v>
      </c>
      <c r="H62" s="80">
        <f t="shared" si="6"/>
        <v>7105</v>
      </c>
      <c r="I62" s="80">
        <f t="shared" si="6"/>
        <v>7211.58</v>
      </c>
    </row>
    <row r="63" spans="1:9" x14ac:dyDescent="0.3">
      <c r="A63" s="132"/>
      <c r="B63" s="132"/>
      <c r="C63" s="132"/>
      <c r="D63" s="86"/>
      <c r="E63" s="8"/>
      <c r="F63" s="9"/>
      <c r="G63" s="9"/>
      <c r="H63" s="9"/>
      <c r="I63" s="10"/>
    </row>
    <row r="64" spans="1:9" x14ac:dyDescent="0.3">
      <c r="A64" s="123" t="s">
        <v>125</v>
      </c>
      <c r="B64" s="123"/>
      <c r="C64" s="123"/>
      <c r="D64" s="88" t="s">
        <v>126</v>
      </c>
      <c r="E64" s="8"/>
      <c r="F64" s="9"/>
      <c r="G64" s="9"/>
      <c r="H64" s="9"/>
      <c r="I64" s="10"/>
    </row>
    <row r="65" spans="1:9" x14ac:dyDescent="0.3">
      <c r="A65" s="125" t="s">
        <v>127</v>
      </c>
      <c r="B65" s="125"/>
      <c r="C65" s="125"/>
      <c r="D65" s="89" t="s">
        <v>128</v>
      </c>
      <c r="E65" s="8"/>
      <c r="F65" s="9"/>
      <c r="G65" s="9"/>
      <c r="H65" s="9"/>
      <c r="I65" s="10"/>
    </row>
    <row r="66" spans="1:9" x14ac:dyDescent="0.3">
      <c r="A66" s="124">
        <v>3</v>
      </c>
      <c r="B66" s="124"/>
      <c r="C66" s="124"/>
      <c r="D66" s="87" t="s">
        <v>10</v>
      </c>
      <c r="E66" s="8"/>
      <c r="F66" s="9">
        <v>12500</v>
      </c>
      <c r="G66" s="9">
        <v>12500</v>
      </c>
      <c r="H66" s="9">
        <v>12687.5</v>
      </c>
      <c r="I66" s="10">
        <v>12877.81</v>
      </c>
    </row>
    <row r="67" spans="1:9" x14ac:dyDescent="0.3">
      <c r="A67" s="117">
        <v>32</v>
      </c>
      <c r="B67" s="118"/>
      <c r="C67" s="119"/>
      <c r="D67" s="87" t="s">
        <v>22</v>
      </c>
      <c r="E67" s="8"/>
      <c r="F67" s="9">
        <v>12500</v>
      </c>
      <c r="G67" s="9">
        <v>12500</v>
      </c>
      <c r="H67" s="9">
        <v>12687.5</v>
      </c>
      <c r="I67" s="10">
        <v>12877.81</v>
      </c>
    </row>
    <row r="68" spans="1:9" x14ac:dyDescent="0.3">
      <c r="A68" s="132"/>
      <c r="B68" s="132"/>
      <c r="C68" s="132"/>
      <c r="D68" s="86" t="s">
        <v>98</v>
      </c>
      <c r="E68" s="8"/>
      <c r="F68" s="80">
        <v>12500</v>
      </c>
      <c r="G68" s="80">
        <v>12500</v>
      </c>
      <c r="H68" s="80">
        <v>12687.5</v>
      </c>
      <c r="I68" s="85">
        <v>12877.81</v>
      </c>
    </row>
    <row r="69" spans="1:9" x14ac:dyDescent="0.3">
      <c r="A69" s="132"/>
      <c r="B69" s="132"/>
      <c r="C69" s="132"/>
      <c r="D69" s="86"/>
      <c r="E69" s="8"/>
      <c r="F69" s="9"/>
      <c r="G69" s="9"/>
      <c r="H69" s="9"/>
      <c r="I69" s="10"/>
    </row>
    <row r="70" spans="1:9" ht="26.4" x14ac:dyDescent="0.3">
      <c r="A70" s="123" t="s">
        <v>129</v>
      </c>
      <c r="B70" s="123"/>
      <c r="C70" s="123"/>
      <c r="D70" s="83" t="s">
        <v>130</v>
      </c>
      <c r="E70" s="8"/>
      <c r="F70" s="9"/>
      <c r="G70" s="9"/>
      <c r="H70" s="9"/>
      <c r="I70" s="10"/>
    </row>
    <row r="71" spans="1:9" ht="26.4" x14ac:dyDescent="0.3">
      <c r="A71" s="125" t="s">
        <v>133</v>
      </c>
      <c r="B71" s="125"/>
      <c r="C71" s="125"/>
      <c r="D71" s="84" t="s">
        <v>131</v>
      </c>
      <c r="E71" s="8"/>
      <c r="F71" s="9"/>
      <c r="G71" s="9"/>
      <c r="H71" s="9"/>
      <c r="I71" s="10"/>
    </row>
    <row r="72" spans="1:9" x14ac:dyDescent="0.3">
      <c r="A72" s="124">
        <v>3</v>
      </c>
      <c r="B72" s="124"/>
      <c r="C72" s="124"/>
      <c r="D72" s="87" t="s">
        <v>10</v>
      </c>
      <c r="E72" s="8"/>
      <c r="F72" s="9">
        <v>80</v>
      </c>
      <c r="G72" s="9">
        <v>0</v>
      </c>
      <c r="H72" s="9">
        <v>0</v>
      </c>
      <c r="I72" s="10">
        <v>0</v>
      </c>
    </row>
    <row r="73" spans="1:9" x14ac:dyDescent="0.3">
      <c r="A73" s="117">
        <v>38</v>
      </c>
      <c r="B73" s="118"/>
      <c r="C73" s="119"/>
      <c r="D73" s="87" t="s">
        <v>132</v>
      </c>
      <c r="E73" s="8"/>
      <c r="F73" s="9">
        <v>80</v>
      </c>
      <c r="G73" s="9">
        <v>0</v>
      </c>
      <c r="H73" s="9">
        <v>0</v>
      </c>
      <c r="I73" s="10">
        <v>0</v>
      </c>
    </row>
    <row r="74" spans="1:9" x14ac:dyDescent="0.3">
      <c r="A74" s="132"/>
      <c r="B74" s="132"/>
      <c r="C74" s="132"/>
      <c r="D74" s="86" t="s">
        <v>98</v>
      </c>
      <c r="E74" s="8"/>
      <c r="F74" s="80">
        <v>80</v>
      </c>
      <c r="G74" s="80">
        <v>0</v>
      </c>
      <c r="H74" s="80">
        <v>0</v>
      </c>
      <c r="I74" s="85">
        <v>0</v>
      </c>
    </row>
    <row r="75" spans="1:9" x14ac:dyDescent="0.3">
      <c r="A75" s="132"/>
      <c r="B75" s="132"/>
      <c r="C75" s="132"/>
      <c r="D75" s="86"/>
      <c r="E75" s="8"/>
      <c r="F75" s="9"/>
      <c r="G75" s="9"/>
      <c r="H75" s="9"/>
      <c r="I75" s="10"/>
    </row>
    <row r="76" spans="1:9" ht="26.4" x14ac:dyDescent="0.3">
      <c r="A76" s="133" t="s">
        <v>134</v>
      </c>
      <c r="B76" s="133"/>
      <c r="C76" s="133"/>
      <c r="D76" s="83" t="s">
        <v>135</v>
      </c>
      <c r="E76" s="8"/>
      <c r="F76" s="9"/>
      <c r="G76" s="9"/>
      <c r="H76" s="9"/>
      <c r="I76" s="10"/>
    </row>
    <row r="77" spans="1:9" ht="26.4" x14ac:dyDescent="0.3">
      <c r="A77" s="134" t="s">
        <v>136</v>
      </c>
      <c r="B77" s="134"/>
      <c r="C77" s="134"/>
      <c r="D77" s="84" t="s">
        <v>137</v>
      </c>
      <c r="E77" s="8"/>
      <c r="F77" s="9"/>
      <c r="G77" s="9"/>
      <c r="H77" s="9"/>
      <c r="I77" s="10"/>
    </row>
    <row r="78" spans="1:9" x14ac:dyDescent="0.3">
      <c r="A78" s="124">
        <v>3</v>
      </c>
      <c r="B78" s="124"/>
      <c r="C78" s="124"/>
      <c r="D78" s="87" t="s">
        <v>10</v>
      </c>
      <c r="E78" s="8"/>
      <c r="F78" s="9">
        <v>53650</v>
      </c>
      <c r="G78" s="9">
        <v>55050</v>
      </c>
      <c r="H78" s="9">
        <v>55875.749999999993</v>
      </c>
      <c r="I78" s="10">
        <v>56713.886249999989</v>
      </c>
    </row>
    <row r="79" spans="1:9" x14ac:dyDescent="0.3">
      <c r="A79" s="117">
        <v>32</v>
      </c>
      <c r="B79" s="118"/>
      <c r="C79" s="119"/>
      <c r="D79" s="87" t="s">
        <v>22</v>
      </c>
      <c r="E79" s="8"/>
      <c r="F79" s="9">
        <f>2500+4500+600+4000+4000+700+15000+2000+15000+1350+1000+500+2500</f>
        <v>53650</v>
      </c>
      <c r="G79" s="9">
        <f>2500+5000+700+4000+4000+800+15500+2000+15000+1400+1000+550+2600</f>
        <v>55050</v>
      </c>
      <c r="H79" s="9">
        <f>G79*1.015</f>
        <v>55875.749999999993</v>
      </c>
      <c r="I79" s="10">
        <f>H79*1.015</f>
        <v>56713.886249999989</v>
      </c>
    </row>
    <row r="80" spans="1:9" ht="27" x14ac:dyDescent="0.3">
      <c r="A80" s="124">
        <v>4</v>
      </c>
      <c r="B80" s="124"/>
      <c r="C80" s="124"/>
      <c r="D80" s="87" t="s">
        <v>12</v>
      </c>
      <c r="E80" s="8"/>
      <c r="F80" s="9">
        <f>F81+F82</f>
        <v>184155</v>
      </c>
      <c r="G80" s="9">
        <f t="shared" ref="G80:I80" si="7">G81+G82</f>
        <v>254700</v>
      </c>
      <c r="H80" s="9">
        <f t="shared" si="7"/>
        <v>258520.5</v>
      </c>
      <c r="I80" s="9">
        <f t="shared" si="7"/>
        <v>262398.3075</v>
      </c>
    </row>
    <row r="81" spans="1:9" ht="27" x14ac:dyDescent="0.3">
      <c r="A81" s="117">
        <v>42</v>
      </c>
      <c r="B81" s="118"/>
      <c r="C81" s="119"/>
      <c r="D81" s="87" t="s">
        <v>110</v>
      </c>
      <c r="E81" s="8"/>
      <c r="F81" s="9">
        <f>1500+18750+31250+2500+2500+2800</f>
        <v>59300</v>
      </c>
      <c r="G81" s="9">
        <f>2000+10000+1300+6000+2500+2900</f>
        <v>24700</v>
      </c>
      <c r="H81" s="9">
        <f>G81*1.015</f>
        <v>25070.499999999996</v>
      </c>
      <c r="I81" s="10">
        <f>H81*1.015</f>
        <v>25446.557499999995</v>
      </c>
    </row>
    <row r="82" spans="1:9" ht="27" x14ac:dyDescent="0.3">
      <c r="A82" s="117">
        <v>45</v>
      </c>
      <c r="B82" s="118"/>
      <c r="C82" s="119"/>
      <c r="D82" s="87" t="s">
        <v>76</v>
      </c>
      <c r="E82" s="8"/>
      <c r="F82" s="9">
        <v>124855</v>
      </c>
      <c r="G82" s="9">
        <v>230000</v>
      </c>
      <c r="H82" s="9">
        <v>233450</v>
      </c>
      <c r="I82" s="10">
        <v>236951.75</v>
      </c>
    </row>
    <row r="83" spans="1:9" x14ac:dyDescent="0.3">
      <c r="A83" s="135"/>
      <c r="B83" s="136"/>
      <c r="C83" s="137"/>
      <c r="D83" s="87" t="s">
        <v>98</v>
      </c>
      <c r="E83" s="8"/>
      <c r="F83" s="9">
        <f>F78+F80</f>
        <v>237805</v>
      </c>
      <c r="G83" s="9">
        <f t="shared" ref="G83:I83" si="8">G78+G80</f>
        <v>309750</v>
      </c>
      <c r="H83" s="9">
        <f t="shared" si="8"/>
        <v>314396.25</v>
      </c>
      <c r="I83" s="9">
        <f t="shared" si="8"/>
        <v>319112.19374999998</v>
      </c>
    </row>
    <row r="84" spans="1:9" x14ac:dyDescent="0.3">
      <c r="A84" s="134" t="s">
        <v>113</v>
      </c>
      <c r="B84" s="134"/>
      <c r="C84" s="134"/>
      <c r="D84" s="84" t="s">
        <v>114</v>
      </c>
      <c r="E84" s="8"/>
      <c r="F84" s="9"/>
      <c r="G84" s="9"/>
      <c r="H84" s="9"/>
      <c r="I84" s="10"/>
    </row>
    <row r="85" spans="1:9" x14ac:dyDescent="0.3">
      <c r="A85" s="124">
        <v>3</v>
      </c>
      <c r="B85" s="124"/>
      <c r="C85" s="124"/>
      <c r="D85" s="87" t="s">
        <v>10</v>
      </c>
      <c r="E85" s="8"/>
      <c r="F85" s="9">
        <v>23772.5</v>
      </c>
      <c r="G85" s="9">
        <v>22900</v>
      </c>
      <c r="H85" s="9">
        <v>23244</v>
      </c>
      <c r="I85" s="10">
        <v>23592</v>
      </c>
    </row>
    <row r="86" spans="1:9" x14ac:dyDescent="0.3">
      <c r="A86" s="117">
        <v>32</v>
      </c>
      <c r="B86" s="118"/>
      <c r="C86" s="119"/>
      <c r="D86" s="87" t="s">
        <v>22</v>
      </c>
      <c r="E86" s="8"/>
      <c r="F86" s="9">
        <f>500+100+2100+3000+8662.5+8910+500</f>
        <v>23772.5</v>
      </c>
      <c r="G86" s="9">
        <f>500+100+2100+3000+8700+8000+500</f>
        <v>22900</v>
      </c>
      <c r="H86" s="9">
        <f>G86*1.015</f>
        <v>23243.499999999996</v>
      </c>
      <c r="I86" s="10">
        <f>H86*1.015</f>
        <v>23592.152499999993</v>
      </c>
    </row>
    <row r="87" spans="1:9" ht="27" x14ac:dyDescent="0.3">
      <c r="A87" s="124">
        <v>4</v>
      </c>
      <c r="B87" s="124"/>
      <c r="C87" s="124"/>
      <c r="D87" s="87" t="s">
        <v>12</v>
      </c>
      <c r="E87" s="8"/>
      <c r="F87" s="9">
        <v>3800</v>
      </c>
      <c r="G87" s="9">
        <v>3800</v>
      </c>
      <c r="H87" s="9">
        <v>3857</v>
      </c>
      <c r="I87" s="10">
        <v>3915</v>
      </c>
    </row>
    <row r="88" spans="1:9" ht="27" x14ac:dyDescent="0.3">
      <c r="A88" s="117">
        <v>42</v>
      </c>
      <c r="B88" s="118"/>
      <c r="C88" s="119"/>
      <c r="D88" s="87" t="s">
        <v>110</v>
      </c>
      <c r="E88" s="8"/>
      <c r="F88" s="9">
        <f>1500+2300</f>
        <v>3800</v>
      </c>
      <c r="G88" s="9">
        <v>3800</v>
      </c>
      <c r="H88" s="9">
        <f>G88*1.015</f>
        <v>3856.9999999999995</v>
      </c>
      <c r="I88" s="10">
        <f>H88*1.015</f>
        <v>3914.8549999999991</v>
      </c>
    </row>
    <row r="89" spans="1:9" x14ac:dyDescent="0.3">
      <c r="A89" s="135"/>
      <c r="B89" s="136"/>
      <c r="C89" s="137"/>
      <c r="D89" s="87" t="s">
        <v>98</v>
      </c>
      <c r="E89" s="8"/>
      <c r="F89" s="9">
        <f>F85+F87</f>
        <v>27572.5</v>
      </c>
      <c r="G89" s="9">
        <f>G85+G87</f>
        <v>26700</v>
      </c>
      <c r="H89" s="9">
        <f>H85+H87</f>
        <v>27101</v>
      </c>
      <c r="I89" s="9">
        <f>I85+I87</f>
        <v>27507</v>
      </c>
    </row>
    <row r="90" spans="1:9" x14ac:dyDescent="0.3">
      <c r="A90" s="135"/>
      <c r="B90" s="136"/>
      <c r="C90" s="137"/>
      <c r="D90" s="86" t="s">
        <v>98</v>
      </c>
      <c r="E90" s="8"/>
      <c r="F90" s="9">
        <f>F83+F89</f>
        <v>265377.5</v>
      </c>
      <c r="G90" s="9">
        <f>G83+G89</f>
        <v>336450</v>
      </c>
      <c r="H90" s="9">
        <f>H83+H89</f>
        <v>341497.25</v>
      </c>
      <c r="I90" s="9">
        <f>I83+I89</f>
        <v>346619.19374999998</v>
      </c>
    </row>
  </sheetData>
  <mergeCells count="88">
    <mergeCell ref="A87:C87"/>
    <mergeCell ref="A88:C88"/>
    <mergeCell ref="A89:C89"/>
    <mergeCell ref="A90:C90"/>
    <mergeCell ref="A82:C82"/>
    <mergeCell ref="A83:C83"/>
    <mergeCell ref="A84:C84"/>
    <mergeCell ref="A85:C85"/>
    <mergeCell ref="A86:C86"/>
    <mergeCell ref="A79:C79"/>
    <mergeCell ref="A80:C80"/>
    <mergeCell ref="A81:C81"/>
    <mergeCell ref="A75:C75"/>
    <mergeCell ref="A76:C76"/>
    <mergeCell ref="A77:C77"/>
    <mergeCell ref="A78:C78"/>
    <mergeCell ref="A70:C70"/>
    <mergeCell ref="A71:C71"/>
    <mergeCell ref="A72:C72"/>
    <mergeCell ref="A73:C73"/>
    <mergeCell ref="A74:C74"/>
    <mergeCell ref="A66:C66"/>
    <mergeCell ref="A67:C67"/>
    <mergeCell ref="A68:C68"/>
    <mergeCell ref="A69:C69"/>
    <mergeCell ref="A61:C61"/>
    <mergeCell ref="A62:C62"/>
    <mergeCell ref="A63:C63"/>
    <mergeCell ref="A64:C64"/>
    <mergeCell ref="A65:C65"/>
    <mergeCell ref="A59:C59"/>
    <mergeCell ref="A60:C60"/>
    <mergeCell ref="A54:C54"/>
    <mergeCell ref="A55:C55"/>
    <mergeCell ref="A56:C56"/>
    <mergeCell ref="A57:C57"/>
    <mergeCell ref="A58:C58"/>
    <mergeCell ref="A51:C51"/>
    <mergeCell ref="A52:C52"/>
    <mergeCell ref="A53:C53"/>
    <mergeCell ref="A48:C48"/>
    <mergeCell ref="A49:C49"/>
    <mergeCell ref="A50:C50"/>
    <mergeCell ref="A46:C46"/>
    <mergeCell ref="A47:C47"/>
    <mergeCell ref="A43:C43"/>
    <mergeCell ref="A44:C44"/>
    <mergeCell ref="A45:C45"/>
    <mergeCell ref="A40:C40"/>
    <mergeCell ref="A41:C41"/>
    <mergeCell ref="A42:C42"/>
    <mergeCell ref="A36:C36"/>
    <mergeCell ref="A37:C37"/>
    <mergeCell ref="A38:C38"/>
    <mergeCell ref="A39:C39"/>
    <mergeCell ref="A33:C33"/>
    <mergeCell ref="A34:C34"/>
    <mergeCell ref="A35:C35"/>
    <mergeCell ref="A30:C30"/>
    <mergeCell ref="A31:C31"/>
    <mergeCell ref="A32:C32"/>
    <mergeCell ref="A26:C26"/>
    <mergeCell ref="A27:C27"/>
    <mergeCell ref="A28:C28"/>
    <mergeCell ref="A29:C29"/>
    <mergeCell ref="A23:C23"/>
    <mergeCell ref="A24:C24"/>
    <mergeCell ref="A25:C25"/>
    <mergeCell ref="A18:C18"/>
    <mergeCell ref="A19:C19"/>
    <mergeCell ref="A20:C20"/>
    <mergeCell ref="A21:C21"/>
    <mergeCell ref="A22:C22"/>
    <mergeCell ref="A6:C6"/>
    <mergeCell ref="A7:C7"/>
    <mergeCell ref="A1:I1"/>
    <mergeCell ref="A3:I3"/>
    <mergeCell ref="A5:C5"/>
    <mergeCell ref="A8:C8"/>
    <mergeCell ref="A9:C9"/>
    <mergeCell ref="A10:C10"/>
    <mergeCell ref="A14:C14"/>
    <mergeCell ref="A16:C16"/>
    <mergeCell ref="A17:C17"/>
    <mergeCell ref="A11:C11"/>
    <mergeCell ref="A12:C12"/>
    <mergeCell ref="A13:C13"/>
    <mergeCell ref="A15:C1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2025-10-27T07:52:50Z</cp:lastPrinted>
  <dcterms:created xsi:type="dcterms:W3CDTF">2022-08-12T12:51:27Z</dcterms:created>
  <dcterms:modified xsi:type="dcterms:W3CDTF">2025-10-27T08:37:52Z</dcterms:modified>
</cp:coreProperties>
</file>