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ca\Desktop\STRANICA\"/>
    </mc:Choice>
  </mc:AlternateContent>
  <xr:revisionPtr revIDLastSave="0" documentId="8_{8C371070-75EB-47E5-83B8-36E3629675A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OPĆI DIO" sheetId="1" r:id="rId1"/>
    <sheet name="PRIH. I PRIM. PO EK. KLASIF." sheetId="2" r:id="rId2"/>
    <sheet name="POSEBNI DIO" sheetId="5" r:id="rId3"/>
    <sheet name="PRIH. I RASH. PO IZV. FINANC." sheetId="6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6" l="1"/>
  <c r="I12" i="5"/>
  <c r="I13" i="5"/>
  <c r="I14" i="5"/>
  <c r="I15" i="5"/>
  <c r="I16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6" i="5"/>
  <c r="I37" i="5"/>
  <c r="I40" i="5"/>
  <c r="I43" i="5"/>
  <c r="I49" i="5"/>
  <c r="I50" i="5"/>
  <c r="I51" i="5"/>
  <c r="I52" i="5"/>
  <c r="I53" i="5"/>
  <c r="I58" i="5"/>
  <c r="I59" i="5"/>
  <c r="I65" i="5"/>
  <c r="I66" i="5"/>
  <c r="I67" i="5"/>
  <c r="I68" i="5"/>
  <c r="I69" i="5"/>
  <c r="I70" i="5"/>
  <c r="I71" i="5"/>
  <c r="I73" i="5"/>
  <c r="I74" i="5"/>
  <c r="I75" i="5"/>
  <c r="I76" i="5"/>
  <c r="I78" i="5"/>
  <c r="I79" i="5"/>
  <c r="I80" i="5"/>
  <c r="I81" i="5"/>
  <c r="I82" i="5"/>
  <c r="I83" i="5"/>
  <c r="I85" i="5"/>
  <c r="I86" i="5"/>
  <c r="I88" i="5"/>
  <c r="I89" i="5"/>
  <c r="I90" i="5"/>
  <c r="I92" i="5"/>
  <c r="I93" i="5"/>
  <c r="I100" i="5"/>
  <c r="H12" i="5"/>
  <c r="H13" i="5"/>
  <c r="H14" i="5"/>
  <c r="H15" i="5"/>
  <c r="H16" i="5"/>
  <c r="H18" i="5"/>
  <c r="H19" i="5"/>
  <c r="H20" i="5"/>
  <c r="H21" i="5"/>
  <c r="H22" i="5"/>
  <c r="H23" i="5"/>
  <c r="H24" i="5"/>
  <c r="H25" i="5"/>
  <c r="H26" i="5"/>
  <c r="H27" i="5"/>
  <c r="H30" i="5"/>
  <c r="H31" i="5"/>
  <c r="H32" i="5"/>
  <c r="H33" i="5"/>
  <c r="H34" i="5"/>
  <c r="H36" i="5"/>
  <c r="H42" i="5"/>
  <c r="H43" i="5"/>
  <c r="H44" i="5"/>
  <c r="H49" i="5"/>
  <c r="H50" i="5"/>
  <c r="H51" i="5"/>
  <c r="H52" i="5"/>
  <c r="H53" i="5"/>
  <c r="H59" i="5"/>
  <c r="H60" i="5"/>
  <c r="H63" i="5"/>
  <c r="H77" i="5"/>
  <c r="H89" i="5"/>
  <c r="H90" i="5"/>
  <c r="H98" i="5"/>
  <c r="H100" i="5"/>
  <c r="H26" i="6" l="1"/>
  <c r="H25" i="6"/>
  <c r="H11" i="6"/>
  <c r="H11" i="2" l="1"/>
  <c r="H12" i="2"/>
  <c r="H16" i="2"/>
  <c r="H17" i="2"/>
  <c r="H18" i="2"/>
  <c r="H20" i="2"/>
  <c r="H21" i="2"/>
  <c r="H22" i="2"/>
  <c r="H24" i="2"/>
  <c r="H27" i="2"/>
  <c r="H33" i="2"/>
  <c r="H34" i="2"/>
  <c r="G17" i="2"/>
  <c r="G18" i="2"/>
  <c r="G27" i="2"/>
  <c r="G28" i="2"/>
  <c r="G11" i="2"/>
  <c r="G12" i="2"/>
  <c r="F19" i="1" l="1"/>
  <c r="H36" i="6" l="1"/>
  <c r="H35" i="6"/>
  <c r="H12" i="6"/>
  <c r="I11" i="6" l="1"/>
  <c r="I12" i="6"/>
  <c r="H15" i="6"/>
  <c r="I15" i="6"/>
  <c r="H21" i="6"/>
  <c r="I21" i="6"/>
  <c r="I25" i="6"/>
  <c r="I26" i="6"/>
  <c r="I27" i="6"/>
  <c r="H30" i="6"/>
  <c r="I30" i="6"/>
  <c r="E18" i="1" l="1"/>
  <c r="E19" i="1"/>
  <c r="E14" i="1"/>
  <c r="B20" i="1" l="1"/>
  <c r="F18" i="1"/>
  <c r="F14" i="1"/>
  <c r="E56" i="5" l="1"/>
  <c r="H56" i="5" s="1"/>
  <c r="E47" i="5"/>
  <c r="E40" i="5"/>
  <c r="H40" i="5" s="1"/>
  <c r="E17" i="5"/>
  <c r="E10" i="5" s="1"/>
  <c r="E8" i="5" s="1"/>
  <c r="E102" i="5" s="1"/>
  <c r="G54" i="5"/>
  <c r="G17" i="5"/>
  <c r="G47" i="5"/>
  <c r="D16" i="1"/>
  <c r="F10" i="2"/>
  <c r="F19" i="2"/>
  <c r="H19" i="2" s="1"/>
  <c r="F26" i="2"/>
  <c r="D20" i="1"/>
  <c r="F25" i="2" l="1"/>
  <c r="H26" i="2"/>
  <c r="G26" i="2"/>
  <c r="H47" i="5"/>
  <c r="H17" i="5"/>
  <c r="G10" i="2"/>
  <c r="G103" i="5"/>
  <c r="H54" i="5"/>
  <c r="E54" i="5"/>
  <c r="E103" i="5" s="1"/>
  <c r="E104" i="5" s="1"/>
  <c r="G10" i="5"/>
  <c r="F9" i="2"/>
  <c r="E16" i="1"/>
  <c r="F16" i="1"/>
  <c r="E20" i="1"/>
  <c r="F20" i="1"/>
  <c r="E10" i="2"/>
  <c r="H10" i="2" s="1"/>
  <c r="H10" i="5" l="1"/>
  <c r="I103" i="5"/>
  <c r="H103" i="5"/>
  <c r="H9" i="2"/>
  <c r="G9" i="2"/>
  <c r="H25" i="2"/>
  <c r="G25" i="2"/>
  <c r="G8" i="5"/>
  <c r="F8" i="2"/>
  <c r="G8" i="2" l="1"/>
  <c r="H8" i="5"/>
  <c r="G7" i="5"/>
  <c r="G102" i="5"/>
  <c r="I102" i="5" l="1"/>
  <c r="H102" i="5"/>
  <c r="H7" i="5"/>
  <c r="G104" i="5"/>
  <c r="F104" i="5"/>
  <c r="I104" i="5" l="1"/>
  <c r="H104" i="5"/>
  <c r="F98" i="5"/>
  <c r="I98" i="5" s="1"/>
  <c r="F91" i="5"/>
  <c r="I91" i="5" s="1"/>
  <c r="F87" i="5"/>
  <c r="I87" i="5" s="1"/>
  <c r="F77" i="5"/>
  <c r="I77" i="5" s="1"/>
  <c r="F72" i="5"/>
  <c r="I72" i="5" s="1"/>
  <c r="F56" i="5"/>
  <c r="I56" i="5" s="1"/>
  <c r="F47" i="5"/>
  <c r="I47" i="5" s="1"/>
  <c r="F17" i="5"/>
  <c r="E13" i="2"/>
  <c r="E8" i="2" s="1"/>
  <c r="H8" i="2" s="1"/>
  <c r="F10" i="5" l="1"/>
  <c r="I10" i="5" s="1"/>
  <c r="I17" i="5"/>
  <c r="F8" i="5"/>
  <c r="I8" i="5" s="1"/>
  <c r="F63" i="5"/>
  <c r="F54" i="5" l="1"/>
  <c r="I54" i="5" s="1"/>
  <c r="I63" i="5"/>
  <c r="F7" i="5"/>
  <c r="I7" i="5" s="1"/>
</calcChain>
</file>

<file path=xl/sharedStrings.xml><?xml version="1.0" encoding="utf-8"?>
<sst xmlns="http://schemas.openxmlformats.org/spreadsheetml/2006/main" count="231" uniqueCount="167">
  <si>
    <t>OSNOVNA ŠKOLA NOVIGRAD</t>
  </si>
  <si>
    <t>BUTKA KURJAKOVIĆA 7</t>
  </si>
  <si>
    <t>23312 NOVIGRAD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</si>
  <si>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</si>
  <si>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</si>
  <si>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</si>
  <si>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</si>
  <si>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</si>
  <si>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</si>
  <si>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</si>
  <si>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</si>
  <si>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</si>
  <si>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</si>
  <si>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</si>
  <si>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</si>
  <si>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</si>
  <si>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</si>
  <si>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</si>
  <si>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</si>
  <si>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</si>
  <si>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</si>
  <si>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</si>
  <si>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</si>
  <si>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</si>
  <si>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</si>
  <si>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</si>
  <si>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</si>
  <si>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</si>
  <si>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</si>
  <si>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</si>
  <si>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</si>
  <si>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</si>
  <si>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</si>
  <si>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</si>
  <si>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</si>
  <si>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</si>
  <si>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</si>
  <si>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</si>
  <si>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</si>
  <si>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</si>
  <si>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</si>
  <si>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</si>
  <si>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</si>
  <si>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</si>
  <si>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</si>
  <si>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</si>
  <si>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</si>
  <si>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</si>
  <si>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</si>
  <si>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</si>
  <si>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</si>
  <si>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</si>
  <si>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</si>
  <si>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</si>
  <si>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</si>
  <si>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</si>
  <si>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</si>
  <si>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</si>
  <si>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</si>
  <si>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</si>
  <si>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</si>
  <si>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</si>
  <si>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</si>
  <si>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</si>
  <si>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Zatezne kamate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</si>
  <si>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</si>
  <si>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</si>
  <si>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</si>
  <si>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</si>
  <si>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</si>
  <si>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</si>
  <si>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</si>
  <si>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</si>
  <si>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A2203-01</t>
  </si>
  <si>
    <t>Uredski materijal</t>
  </si>
  <si>
    <t>Aktivnost: A2203-04</t>
  </si>
  <si>
    <t>Podizanje kvalitete i standarda u školstvu</t>
  </si>
  <si>
    <t>Ostale naknade troškova zaposlenima</t>
  </si>
  <si>
    <t>Uredski materijal i ostali mat. rashodi</t>
  </si>
  <si>
    <t>Sitni inventar</t>
  </si>
  <si>
    <t>G07</t>
  </si>
  <si>
    <t>G0701</t>
  </si>
  <si>
    <t>G0702</t>
  </si>
  <si>
    <t>Licence</t>
  </si>
  <si>
    <t>Naknade trošk.osobama izvan rad.odn.</t>
  </si>
  <si>
    <t>Ostali nespomenuti rashodi poslovanja</t>
  </si>
  <si>
    <t>Uredska oprema i namještaj</t>
  </si>
  <si>
    <t>Knjige</t>
  </si>
  <si>
    <t>Laboratorijske usluge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</si>
  <si>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</si>
  <si>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</si>
  <si>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</si>
  <si>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</si>
  <si>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</si>
  <si>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</si>
  <si>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</si>
  <si>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</si>
  <si>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</si>
  <si>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</si>
  <si>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</si>
  <si>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</si>
  <si>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</si>
  <si>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</si>
  <si>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</si>
  <si>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Novčana nak.posl.zbog nezapošlj.osob.s invalidItetom</t>
  </si>
  <si>
    <t>Izvor 
financiranja</t>
  </si>
  <si>
    <t>Računala i računalna oprema</t>
  </si>
  <si>
    <t>UKUPNO:</t>
  </si>
  <si>
    <t>Aktivnost: A2202-03</t>
  </si>
  <si>
    <t>Hitne intervencije u osnovnim školama</t>
  </si>
  <si>
    <t>Materijal i dijelovi za tekuće i inv.održ.</t>
  </si>
  <si>
    <t>Usluge tekućeg i investicijskog održ.                              **</t>
  </si>
  <si>
    <t>Računovođa:</t>
  </si>
  <si>
    <t>Štefanija Mikecin</t>
  </si>
  <si>
    <t>Branka Maroja, prof.</t>
  </si>
  <si>
    <t>Prihodi iz nadležnog proračuna za financiranje
rashoda za nabavu nefinancijske imovine</t>
  </si>
  <si>
    <t>Program 2202 Osnovno školstvo -standard</t>
  </si>
  <si>
    <t>Program 2203 Osnovno školstvo-iznad standarda</t>
  </si>
  <si>
    <t>Javne potrebe u prosvjeti</t>
  </si>
  <si>
    <t>IZVRŠENJE FINANCIJSKOG PLANA OSNOVNE ŠKOLE NOVIGRAD ZA
PERIOD 01.01.-31.12. 2022. GODINE
POSEBNI DIO - RASHODI I IZDACI</t>
  </si>
  <si>
    <t>IZVRŠENJE FINANCIJSKOG PLANA OSNOVNE ŠKOLE NOVIGRAD ZA
PERIOD 01.01.-31.12. 2022. GODINE
OPĆI DIO - PRIHODI I PRIMICI</t>
  </si>
  <si>
    <t>Izvršenje              2021.</t>
  </si>
  <si>
    <t>Izvršenje                            2021.</t>
  </si>
  <si>
    <t>Izvršenje             2021.</t>
  </si>
  <si>
    <t>Troškovi sudskih postupaka</t>
  </si>
  <si>
    <t>I1001</t>
  </si>
  <si>
    <t>I961</t>
  </si>
  <si>
    <t>Plaće po sudskim sporovima</t>
  </si>
  <si>
    <t>Ostali nespomenuti rashodi</t>
  </si>
  <si>
    <t>Izvršenje 
 2022.</t>
  </si>
  <si>
    <t>Izvršenje
     2022.</t>
  </si>
  <si>
    <t>Indeks (6/4)*100</t>
  </si>
  <si>
    <t>Indeks (6/5)*100</t>
  </si>
  <si>
    <t>Izvršenje 
    2022.</t>
  </si>
  <si>
    <t>Indeks            (5/2)*100</t>
  </si>
  <si>
    <t>Indeks (5/4)*100</t>
  </si>
  <si>
    <t>Indeks                 (5/3)*100</t>
  </si>
  <si>
    <t>Izvorni plan 
 2022.</t>
  </si>
  <si>
    <t xml:space="preserve">GODIŠNJI IZVJEŠTAJ O IZVRŠENJU FINANCIJSKOG PLANA OSNOVNE  ŠKOLE NOVIGRAD ZA PERIOD 01.01.-31.12.2022 </t>
  </si>
  <si>
    <t>Izvorni plan 
za 2022.</t>
  </si>
  <si>
    <t>IZVRŠENJE 2021.</t>
  </si>
  <si>
    <t>IZVORNI PLAN 2022.</t>
  </si>
  <si>
    <t>Opći prihodi i primici</t>
  </si>
  <si>
    <t>PRIHODI</t>
  </si>
  <si>
    <t>RASHODI</t>
  </si>
  <si>
    <t>Vlastiti prihodi</t>
  </si>
  <si>
    <t>Prihodi za posebna namjene</t>
  </si>
  <si>
    <t>IZVRŠENJE                     2022.</t>
  </si>
  <si>
    <t>Pomoći</t>
  </si>
  <si>
    <t>Višak korišten za pokriće rashoda</t>
  </si>
  <si>
    <t>UKUPNI PRIHODI</t>
  </si>
  <si>
    <t>UKUPNI RASHODI</t>
  </si>
  <si>
    <t>PREGLED UKUPNIH PRIHODA I RASHODA PO IZVORIMA FINANCIRANJA-2022.</t>
  </si>
  <si>
    <t>INDEKS (5/3)*100</t>
  </si>
  <si>
    <t>INDEKS    (5/4)*100</t>
  </si>
  <si>
    <t>Ravnateljica:</t>
  </si>
  <si>
    <t>Rezultat poslovanja</t>
  </si>
  <si>
    <t>Višak prihoda</t>
  </si>
  <si>
    <t>NAZIV IZVORA FINANCIJA</t>
  </si>
  <si>
    <t>OZNAKA IF</t>
  </si>
  <si>
    <t>Višak  iz 2021.</t>
  </si>
  <si>
    <t>Višak iz 2021.</t>
  </si>
  <si>
    <t>Izvorni plan  2022.</t>
  </si>
  <si>
    <t>KLASA:400-04/23-01/01</t>
  </si>
  <si>
    <t>URBROJ:2198-1-29-23-1</t>
  </si>
  <si>
    <t>Novigrad, 28. veljače 2023.</t>
  </si>
  <si>
    <t>Višak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</si>
</sst>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/>
    <xf numFmtId="4" fontId="1" fillId="3" borderId="2" xfId="0" applyNumberFormat="1" applyFont="1" applyFill="1" applyBorder="1"/>
    <xf numFmtId="2" fontId="1" fillId="3" borderId="1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164" fontId="1" fillId="0" borderId="1" xfId="1" applyNumberFormat="1" applyFont="1" applyBorder="1"/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/>
    <xf numFmtId="4" fontId="0" fillId="4" borderId="2" xfId="0" applyNumberFormat="1" applyFont="1" applyFill="1" applyBorder="1"/>
    <xf numFmtId="4" fontId="1" fillId="4" borderId="2" xfId="0" applyNumberFormat="1" applyFont="1" applyFill="1" applyBorder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0" fillId="4" borderId="1" xfId="0" applyFont="1" applyFill="1" applyBorder="1"/>
    <xf numFmtId="0" fontId="1" fillId="3" borderId="4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4" fontId="4" fillId="0" borderId="1" xfId="0" applyNumberFormat="1" applyFont="1" applyBorder="1"/>
    <xf numFmtId="0" fontId="0" fillId="4" borderId="2" xfId="0" applyFont="1" applyFill="1" applyBorder="1" applyAlignment="1">
      <alignment horizontal="center"/>
    </xf>
    <xf numFmtId="0" fontId="0" fillId="4" borderId="0" xfId="0" applyFill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" xfId="0" applyNumberFormat="1" applyBorder="1"/>
    <xf numFmtId="4" fontId="1" fillId="0" borderId="6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4" fontId="1" fillId="0" borderId="4" xfId="0" applyNumberFormat="1" applyFont="1" applyBorder="1" applyAlignment="1"/>
    <xf numFmtId="4" fontId="1" fillId="0" borderId="7" xfId="0" applyNumberFormat="1" applyFont="1" applyBorder="1" applyAlignment="1"/>
    <xf numFmtId="4" fontId="1" fillId="0" borderId="5" xfId="0" applyNumberFormat="1" applyFont="1" applyBorder="1" applyAlignment="1"/>
    <xf numFmtId="0" fontId="0" fillId="0" borderId="1" xfId="0" applyFill="1" applyBorder="1" applyAlignment="1">
      <alignment wrapText="1"/>
    </xf>
    <xf numFmtId="4" fontId="1" fillId="0" borderId="15" xfId="0" applyNumberFormat="1" applyFont="1" applyFill="1" applyBorder="1"/>
    <xf numFmtId="4" fontId="0" fillId="0" borderId="7" xfId="0" applyNumberFormat="1" applyBorder="1"/>
    <xf numFmtId="4" fontId="0" fillId="0" borderId="5" xfId="0" applyNumberFormat="1" applyBorder="1"/>
    <xf numFmtId="4" fontId="1" fillId="5" borderId="1" xfId="0" applyNumberFormat="1" applyFont="1" applyFill="1" applyBorder="1"/>
    <xf numFmtId="0" fontId="1" fillId="3" borderId="5" xfId="0" applyFont="1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/>
    <xf numFmtId="0" fontId="0" fillId="3" borderId="5" xfId="0" applyFill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4" fontId="1" fillId="0" borderId="4" xfId="0" applyNumberFormat="1" applyFont="1" applyBorder="1" applyAlignment="1"/>
    <xf numFmtId="4" fontId="1" fillId="0" borderId="7" xfId="0" applyNumberFormat="1" applyFont="1" applyBorder="1" applyAlignment="1"/>
    <xf numFmtId="4" fontId="1" fillId="0" borderId="5" xfId="0" applyNumberFormat="1" applyFont="1" applyBorder="1" applyAlignment="1"/>
    <xf numFmtId="4" fontId="0" fillId="0" borderId="4" xfId="0" applyNumberFormat="1" applyBorder="1" applyAlignment="1"/>
    <xf numFmtId="4" fontId="0" fillId="0" borderId="7" xfId="0" applyNumberFormat="1" applyBorder="1" applyAlignment="1"/>
    <xf numFmtId="4" fontId="0" fillId="0" borderId="5" xfId="0" applyNumberFormat="1" applyBorder="1" applyAlignment="1"/>
    <xf numFmtId="0" fontId="0" fillId="0" borderId="14" xfId="0" applyBorder="1" applyAlignment="1"/>
    <xf numFmtId="0" fontId="0" fillId="0" borderId="2" xfId="0" applyBorder="1" applyAlignment="1"/>
    <xf numFmtId="4" fontId="4" fillId="0" borderId="4" xfId="0" applyNumberFormat="1" applyFont="1" applyBorder="1" applyAlignment="1"/>
    <xf numFmtId="0" fontId="0" fillId="0" borderId="7" xfId="0" applyBorder="1" applyAlignment="1"/>
    <xf numFmtId="0" fontId="0" fillId="0" borderId="5" xfId="0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0" fillId="0" borderId="12" xfId="0" applyNumberFormat="1" applyBorder="1" applyAlignment="1"/>
    <xf numFmtId="4" fontId="0" fillId="0" borderId="13" xfId="0" applyNumberFormat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22" zoomScaleNormal="100" workbookViewId="0">
      <selection activeCell="B34" sqref="B34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t="s">
        <v>1</v>
      </c>
    </row>
    <row r="3" spans="1:6" x14ac:dyDescent="0.25">
      <c r="A3" t="s">
        <v>2</v>
      </c>
    </row>
    <row r="5" spans="1:6" x14ac:dyDescent="0.25">
      <c r="A5" t="s">
        <v>163</v>
      </c>
    </row>
    <row r="6" spans="1:6" x14ac:dyDescent="0.25">
      <c r="A6" t="s">
        <v>164</v>
      </c>
    </row>
    <row r="7" spans="1:6" x14ac:dyDescent="0.25">
      <c r="A7" t="s">
        <v>165</v>
      </c>
    </row>
    <row r="9" spans="1:6" s="85" customFormat="1" x14ac:dyDescent="0.25">
      <c r="A9" s="63" t="s">
        <v>138</v>
      </c>
      <c r="B9" s="63"/>
    </row>
    <row r="12" spans="1:6" s="1" customFormat="1" ht="45" x14ac:dyDescent="0.25">
      <c r="A12" s="3" t="s">
        <v>3</v>
      </c>
      <c r="B12" s="84" t="s">
        <v>121</v>
      </c>
      <c r="C12" s="66" t="s">
        <v>137</v>
      </c>
      <c r="D12" s="66" t="s">
        <v>129</v>
      </c>
      <c r="E12" s="4" t="s">
        <v>134</v>
      </c>
      <c r="F12" s="4" t="s">
        <v>135</v>
      </c>
    </row>
    <row r="13" spans="1:6" x14ac:dyDescent="0.25">
      <c r="A13" s="81">
        <v>1</v>
      </c>
      <c r="B13" s="81">
        <v>2</v>
      </c>
      <c r="C13" s="81">
        <v>4</v>
      </c>
      <c r="D13" s="81">
        <v>5</v>
      </c>
      <c r="E13" s="2"/>
      <c r="F13" s="3"/>
    </row>
    <row r="14" spans="1:6" x14ac:dyDescent="0.25">
      <c r="A14" s="2" t="s">
        <v>4</v>
      </c>
      <c r="B14" s="10">
        <v>3009253.37</v>
      </c>
      <c r="C14" s="10">
        <v>3452856.46</v>
      </c>
      <c r="D14" s="82">
        <v>3281810.37</v>
      </c>
      <c r="E14" s="10">
        <f>(D14/B14)*100</f>
        <v>109.05729649477804</v>
      </c>
      <c r="F14" s="11">
        <f>(D14/C14)*100</f>
        <v>95.046243827929061</v>
      </c>
    </row>
    <row r="15" spans="1:6" x14ac:dyDescent="0.25">
      <c r="A15" s="2" t="s">
        <v>5</v>
      </c>
      <c r="B15" s="10">
        <v>0</v>
      </c>
      <c r="C15" s="10">
        <v>0</v>
      </c>
      <c r="D15" s="82">
        <v>0</v>
      </c>
      <c r="E15" s="10">
        <v>0</v>
      </c>
      <c r="F15" s="11">
        <v>0</v>
      </c>
    </row>
    <row r="16" spans="1:6" ht="15.75" thickBot="1" x14ac:dyDescent="0.3">
      <c r="A16" s="9" t="s">
        <v>6</v>
      </c>
      <c r="B16" s="33">
        <v>3009253.37</v>
      </c>
      <c r="C16" s="33">
        <v>3452856.46</v>
      </c>
      <c r="D16" s="83">
        <f>(D14+D15)</f>
        <v>3281810.37</v>
      </c>
      <c r="E16" s="10">
        <f t="shared" ref="E16:E20" si="0">(D16/B16)*100</f>
        <v>109.05729649477804</v>
      </c>
      <c r="F16" s="11">
        <f t="shared" ref="F16:F20" si="1">(D16/C16)*100</f>
        <v>95.046243827929061</v>
      </c>
    </row>
    <row r="17" spans="1:6" ht="15.75" thickTop="1" x14ac:dyDescent="0.25">
      <c r="B17" s="20"/>
      <c r="C17" s="20"/>
      <c r="D17" s="20"/>
      <c r="E17" s="10"/>
      <c r="F17" s="11"/>
    </row>
    <row r="18" spans="1:6" x14ac:dyDescent="0.25">
      <c r="A18" s="2" t="s">
        <v>7</v>
      </c>
      <c r="B18" s="10">
        <v>2981917.33</v>
      </c>
      <c r="C18" s="10">
        <v>3419686.46</v>
      </c>
      <c r="D18" s="82">
        <v>3271630.15</v>
      </c>
      <c r="E18" s="10">
        <f t="shared" si="0"/>
        <v>109.71565566507506</v>
      </c>
      <c r="F18" s="11">
        <f t="shared" si="1"/>
        <v>95.670471204544299</v>
      </c>
    </row>
    <row r="19" spans="1:6" x14ac:dyDescent="0.25">
      <c r="A19" s="2" t="s">
        <v>8</v>
      </c>
      <c r="B19" s="10">
        <v>32214.28</v>
      </c>
      <c r="C19" s="10">
        <v>37660</v>
      </c>
      <c r="D19" s="82">
        <v>12903.82</v>
      </c>
      <c r="E19" s="10">
        <f t="shared" si="0"/>
        <v>40.056211096445423</v>
      </c>
      <c r="F19" s="11">
        <f t="shared" si="1"/>
        <v>34.263993627190651</v>
      </c>
    </row>
    <row r="20" spans="1:6" ht="15.75" thickBot="1" x14ac:dyDescent="0.3">
      <c r="A20" s="9" t="s">
        <v>9</v>
      </c>
      <c r="B20" s="33">
        <f>SUM(B18+B19)</f>
        <v>3014131.61</v>
      </c>
      <c r="C20" s="33">
        <v>3457346.46</v>
      </c>
      <c r="D20" s="83">
        <f>(D18+D19)</f>
        <v>3284533.9699999997</v>
      </c>
      <c r="E20" s="10">
        <f t="shared" si="0"/>
        <v>108.97115305459405</v>
      </c>
      <c r="F20" s="11">
        <f t="shared" si="1"/>
        <v>95.001585985108349</v>
      </c>
    </row>
    <row r="21" spans="1:6" ht="15.75" thickTop="1" x14ac:dyDescent="0.25">
      <c r="C21" s="20"/>
      <c r="D21" s="20"/>
    </row>
    <row r="22" spans="1:6" x14ac:dyDescent="0.25">
      <c r="C22" s="20"/>
      <c r="D22" s="20"/>
    </row>
    <row r="23" spans="1:6" x14ac:dyDescent="0.25">
      <c r="A23" s="1" t="s">
        <v>10</v>
      </c>
      <c r="B23" s="1"/>
      <c r="C23" s="20"/>
      <c r="D23" s="20"/>
    </row>
    <row r="24" spans="1:6" x14ac:dyDescent="0.25">
      <c r="C24" s="20"/>
      <c r="D24" s="20"/>
    </row>
    <row r="25" spans="1:6" x14ac:dyDescent="0.25">
      <c r="A25" s="2" t="s">
        <v>11</v>
      </c>
      <c r="B25" s="10"/>
      <c r="C25" s="10">
        <v>0</v>
      </c>
      <c r="D25" s="10">
        <v>0</v>
      </c>
      <c r="E25" s="2"/>
      <c r="F25" s="2"/>
    </row>
    <row r="26" spans="1:6" x14ac:dyDescent="0.25">
      <c r="A26" s="2" t="s">
        <v>12</v>
      </c>
      <c r="B26" s="10"/>
      <c r="C26" s="10">
        <v>0</v>
      </c>
      <c r="D26" s="10">
        <v>0</v>
      </c>
      <c r="E26" s="2"/>
      <c r="F26" s="2"/>
    </row>
    <row r="27" spans="1:6" x14ac:dyDescent="0.25">
      <c r="A27" s="3" t="s">
        <v>13</v>
      </c>
      <c r="B27" s="11"/>
      <c r="C27" s="11">
        <v>0</v>
      </c>
      <c r="D27" s="10">
        <v>0</v>
      </c>
      <c r="E27" s="2"/>
      <c r="F27" s="2"/>
    </row>
    <row r="28" spans="1:6" x14ac:dyDescent="0.25">
      <c r="B28" s="20"/>
      <c r="C28" s="20"/>
      <c r="D28" s="20"/>
    </row>
    <row r="29" spans="1:6" x14ac:dyDescent="0.25">
      <c r="A29" s="3" t="s">
        <v>14</v>
      </c>
      <c r="B29" s="11">
        <v>4878.24</v>
      </c>
      <c r="C29" s="11">
        <v>4490</v>
      </c>
      <c r="D29" s="11">
        <v>2723.6</v>
      </c>
      <c r="E29" s="2"/>
      <c r="F29" s="2"/>
    </row>
    <row r="32" spans="1:6" x14ac:dyDescent="0.25">
      <c r="A32" s="1" t="s">
        <v>15</v>
      </c>
      <c r="B32" s="1"/>
    </row>
    <row r="34" spans="1:6" x14ac:dyDescent="0.25">
      <c r="A34" s="3" t="s">
        <v>16</v>
      </c>
      <c r="B34" s="11">
        <v>1766.39</v>
      </c>
      <c r="C34" s="11">
        <v>4490</v>
      </c>
      <c r="D34" s="11">
        <v>4490</v>
      </c>
      <c r="E34" s="2"/>
      <c r="F34" s="2"/>
    </row>
    <row r="36" spans="1:6" ht="45" x14ac:dyDescent="0.25">
      <c r="A36" s="4" t="s">
        <v>17</v>
      </c>
      <c r="B36" s="52">
        <v>1766.39</v>
      </c>
      <c r="C36" s="11">
        <v>4490</v>
      </c>
      <c r="D36" s="11">
        <v>1766.4</v>
      </c>
      <c r="E36" s="10"/>
      <c r="F36" s="10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35"/>
  <sheetViews>
    <sheetView topLeftCell="A4" zoomScaleNormal="100" workbookViewId="0">
      <selection activeCell="C6" sqref="C6"/>
    </sheetView>
  </sheetViews>
  <sheetFormatPr defaultRowHeight="15" x14ac:dyDescent="0.25"/>
  <cols>
    <col min="1" max="1" width="8.140625" customWidth="1"/>
    <col min="3" max="3" width="46.5703125" customWidth="1"/>
    <col min="4" max="4" width="15.85546875" customWidth="1"/>
    <col min="5" max="5" width="14.5703125" customWidth="1"/>
    <col min="6" max="6" width="13.7109375" bestFit="1" customWidth="1"/>
    <col min="7" max="7" width="10.7109375" customWidth="1"/>
  </cols>
  <sheetData>
    <row r="3" spans="1:8" x14ac:dyDescent="0.25">
      <c r="A3" s="98" t="s">
        <v>120</v>
      </c>
      <c r="B3" s="99"/>
      <c r="C3" s="99"/>
      <c r="D3" s="99"/>
      <c r="E3" s="99"/>
      <c r="F3" s="99"/>
      <c r="G3" s="99"/>
      <c r="H3" s="99"/>
    </row>
    <row r="4" spans="1:8" x14ac:dyDescent="0.25">
      <c r="A4" s="99"/>
      <c r="B4" s="99"/>
      <c r="C4" s="99"/>
      <c r="D4" s="99"/>
      <c r="E4" s="99"/>
      <c r="F4" s="99"/>
      <c r="G4" s="99"/>
      <c r="H4" s="99"/>
    </row>
    <row r="5" spans="1:8" ht="27" customHeight="1" x14ac:dyDescent="0.25">
      <c r="A5" s="99"/>
      <c r="B5" s="99"/>
      <c r="C5" s="99"/>
      <c r="D5" s="99"/>
      <c r="E5" s="99"/>
      <c r="F5" s="99"/>
      <c r="G5" s="99"/>
      <c r="H5" s="99"/>
    </row>
    <row r="6" spans="1:8" ht="45" x14ac:dyDescent="0.25">
      <c r="A6" s="97" t="s">
        <v>41</v>
      </c>
      <c r="B6" s="97"/>
      <c r="C6" s="5" t="s">
        <v>19</v>
      </c>
      <c r="D6" s="64" t="s">
        <v>122</v>
      </c>
      <c r="E6" s="64" t="s">
        <v>139</v>
      </c>
      <c r="F6" s="6" t="s">
        <v>130</v>
      </c>
      <c r="G6" s="6" t="s">
        <v>136</v>
      </c>
      <c r="H6" s="6" t="s">
        <v>135</v>
      </c>
    </row>
    <row r="7" spans="1:8" x14ac:dyDescent="0.25">
      <c r="A7" s="100">
        <v>1</v>
      </c>
      <c r="B7" s="101"/>
      <c r="C7" s="60">
        <v>2</v>
      </c>
      <c r="D7" s="61">
        <v>3</v>
      </c>
      <c r="E7" s="61">
        <v>4</v>
      </c>
      <c r="F7" s="61">
        <v>5</v>
      </c>
      <c r="G7" s="61"/>
      <c r="H7" s="62">
        <v>6</v>
      </c>
    </row>
    <row r="8" spans="1:8" x14ac:dyDescent="0.25">
      <c r="A8" s="8">
        <v>6</v>
      </c>
      <c r="B8" s="8"/>
      <c r="C8" s="8" t="s">
        <v>4</v>
      </c>
      <c r="D8" s="14">
        <v>3009253.37</v>
      </c>
      <c r="E8" s="14">
        <f>SUM(E9+E13+E16+E19+E25)</f>
        <v>3452856.46</v>
      </c>
      <c r="F8" s="14">
        <f>(F9+F13+F16+F19+F25)</f>
        <v>3281810.37</v>
      </c>
      <c r="G8" s="14">
        <f>(F8/D8)*100</f>
        <v>109.05729649477804</v>
      </c>
      <c r="H8" s="11">
        <f>(F8/E8)*100</f>
        <v>95.046243827929061</v>
      </c>
    </row>
    <row r="9" spans="1:8" ht="30" x14ac:dyDescent="0.25">
      <c r="A9" s="8">
        <v>63</v>
      </c>
      <c r="B9" s="8"/>
      <c r="C9" s="34" t="s">
        <v>93</v>
      </c>
      <c r="D9" s="51">
        <v>2755921.9199999999</v>
      </c>
      <c r="E9" s="14">
        <v>3139139.43</v>
      </c>
      <c r="F9" s="14">
        <f>F10</f>
        <v>2972052.14</v>
      </c>
      <c r="G9" s="14">
        <f t="shared" ref="G9:G28" si="0">(F9/D9)*100</f>
        <v>107.84239271916674</v>
      </c>
      <c r="H9" s="11">
        <f t="shared" ref="H9:H34" si="1">(F9/E9)*100</f>
        <v>94.677289947582864</v>
      </c>
    </row>
    <row r="10" spans="1:8" ht="30" x14ac:dyDescent="0.25">
      <c r="A10" s="8">
        <v>636</v>
      </c>
      <c r="B10" s="8"/>
      <c r="C10" s="34" t="s">
        <v>94</v>
      </c>
      <c r="D10" s="51">
        <v>2755921.9199999999</v>
      </c>
      <c r="E10" s="14">
        <f>E11+E12</f>
        <v>3139139.43</v>
      </c>
      <c r="F10" s="14">
        <f>(F11+F12)</f>
        <v>2972052.14</v>
      </c>
      <c r="G10" s="14">
        <f t="shared" si="0"/>
        <v>107.84239271916674</v>
      </c>
      <c r="H10" s="11">
        <f t="shared" si="1"/>
        <v>94.677289947582864</v>
      </c>
    </row>
    <row r="11" spans="1:8" ht="30" x14ac:dyDescent="0.25">
      <c r="A11" s="8">
        <v>6361</v>
      </c>
      <c r="B11" s="8"/>
      <c r="C11" s="34" t="s">
        <v>97</v>
      </c>
      <c r="D11" s="54">
        <v>2736976.84</v>
      </c>
      <c r="E11" s="36">
        <v>3101479.43</v>
      </c>
      <c r="F11" s="36">
        <v>2959138.31</v>
      </c>
      <c r="G11" s="14">
        <f t="shared" si="0"/>
        <v>108.11703872510665</v>
      </c>
      <c r="H11" s="11">
        <f t="shared" si="1"/>
        <v>95.410541220323353</v>
      </c>
    </row>
    <row r="12" spans="1:8" ht="30" x14ac:dyDescent="0.25">
      <c r="A12" s="8">
        <v>6362</v>
      </c>
      <c r="B12" s="8"/>
      <c r="C12" s="34" t="s">
        <v>99</v>
      </c>
      <c r="D12" s="54">
        <v>18945.080000000002</v>
      </c>
      <c r="E12" s="36">
        <v>37660</v>
      </c>
      <c r="F12" s="36">
        <v>12913.83</v>
      </c>
      <c r="G12" s="14">
        <f t="shared" si="0"/>
        <v>68.16455776380991</v>
      </c>
      <c r="H12" s="11">
        <f t="shared" si="1"/>
        <v>34.290573552841209</v>
      </c>
    </row>
    <row r="13" spans="1:8" x14ac:dyDescent="0.25">
      <c r="A13" s="3">
        <v>64</v>
      </c>
      <c r="B13" s="3"/>
      <c r="C13" s="3" t="s">
        <v>20</v>
      </c>
      <c r="D13" s="11">
        <v>0</v>
      </c>
      <c r="E13" s="11">
        <f>SUM(E14:E15)</f>
        <v>0</v>
      </c>
      <c r="F13" s="11">
        <v>0</v>
      </c>
      <c r="G13" s="14">
        <v>0</v>
      </c>
      <c r="H13" s="11">
        <v>0</v>
      </c>
    </row>
    <row r="14" spans="1:8" x14ac:dyDescent="0.25">
      <c r="A14" s="2">
        <v>641</v>
      </c>
      <c r="B14" s="2"/>
      <c r="C14" s="2" t="s">
        <v>21</v>
      </c>
      <c r="D14" s="38">
        <v>0</v>
      </c>
      <c r="E14" s="10">
        <v>0</v>
      </c>
      <c r="F14" s="10">
        <v>0</v>
      </c>
      <c r="G14" s="14">
        <v>0</v>
      </c>
      <c r="H14" s="11">
        <v>0</v>
      </c>
    </row>
    <row r="15" spans="1:8" x14ac:dyDescent="0.25">
      <c r="A15" s="2">
        <v>6413</v>
      </c>
      <c r="B15" s="2"/>
      <c r="C15" s="2" t="s">
        <v>22</v>
      </c>
      <c r="D15" s="38">
        <v>0</v>
      </c>
      <c r="E15" s="10">
        <v>0</v>
      </c>
      <c r="F15" s="10">
        <v>0</v>
      </c>
      <c r="G15" s="14">
        <v>0</v>
      </c>
      <c r="H15" s="11">
        <v>0</v>
      </c>
    </row>
    <row r="16" spans="1:8" ht="30" x14ac:dyDescent="0.25">
      <c r="A16" s="3">
        <v>65</v>
      </c>
      <c r="B16" s="3"/>
      <c r="C16" s="4" t="s">
        <v>23</v>
      </c>
      <c r="D16" s="52">
        <v>662.5</v>
      </c>
      <c r="E16" s="11">
        <v>2000</v>
      </c>
      <c r="F16" s="11">
        <v>0</v>
      </c>
      <c r="G16" s="14">
        <v>0</v>
      </c>
      <c r="H16" s="11">
        <f t="shared" si="1"/>
        <v>0</v>
      </c>
    </row>
    <row r="17" spans="1:8" x14ac:dyDescent="0.25">
      <c r="A17" s="2">
        <v>652</v>
      </c>
      <c r="B17" s="2"/>
      <c r="C17" s="2" t="s">
        <v>25</v>
      </c>
      <c r="D17" s="10">
        <v>662.5</v>
      </c>
      <c r="E17" s="10">
        <v>2000</v>
      </c>
      <c r="F17" s="10">
        <v>0</v>
      </c>
      <c r="G17" s="14">
        <f t="shared" si="0"/>
        <v>0</v>
      </c>
      <c r="H17" s="11">
        <f t="shared" si="1"/>
        <v>0</v>
      </c>
    </row>
    <row r="18" spans="1:8" x14ac:dyDescent="0.25">
      <c r="A18" s="2">
        <v>6526</v>
      </c>
      <c r="B18" s="2"/>
      <c r="C18" s="2" t="s">
        <v>24</v>
      </c>
      <c r="D18" s="10">
        <v>662.5</v>
      </c>
      <c r="E18" s="10">
        <v>2000</v>
      </c>
      <c r="F18" s="10">
        <v>0</v>
      </c>
      <c r="G18" s="14">
        <f t="shared" si="0"/>
        <v>0</v>
      </c>
      <c r="H18" s="11">
        <f t="shared" si="1"/>
        <v>0</v>
      </c>
    </row>
    <row r="19" spans="1:8" ht="30" x14ac:dyDescent="0.25">
      <c r="A19" s="3">
        <v>66</v>
      </c>
      <c r="B19" s="2"/>
      <c r="C19" s="4" t="s">
        <v>95</v>
      </c>
      <c r="D19" s="52">
        <v>0</v>
      </c>
      <c r="E19" s="11">
        <v>1900</v>
      </c>
      <c r="F19" s="11">
        <f>SUM(F20+F22)</f>
        <v>0</v>
      </c>
      <c r="G19" s="14">
        <v>0</v>
      </c>
      <c r="H19" s="11">
        <f t="shared" si="1"/>
        <v>0</v>
      </c>
    </row>
    <row r="20" spans="1:8" ht="30" x14ac:dyDescent="0.25">
      <c r="A20" s="2">
        <v>661</v>
      </c>
      <c r="B20" s="2"/>
      <c r="C20" s="7" t="s">
        <v>96</v>
      </c>
      <c r="D20" s="52">
        <v>0</v>
      </c>
      <c r="E20" s="11">
        <v>900</v>
      </c>
      <c r="F20" s="11">
        <v>0</v>
      </c>
      <c r="G20" s="14">
        <v>0</v>
      </c>
      <c r="H20" s="11">
        <f t="shared" si="1"/>
        <v>0</v>
      </c>
    </row>
    <row r="21" spans="1:8" x14ac:dyDescent="0.25">
      <c r="A21" s="2">
        <v>6615</v>
      </c>
      <c r="B21" s="2"/>
      <c r="C21" s="7" t="s">
        <v>98</v>
      </c>
      <c r="D21" s="53">
        <v>0</v>
      </c>
      <c r="E21" s="10">
        <v>900</v>
      </c>
      <c r="F21" s="10">
        <v>0</v>
      </c>
      <c r="G21" s="14">
        <v>0</v>
      </c>
      <c r="H21" s="11">
        <f t="shared" si="1"/>
        <v>0</v>
      </c>
    </row>
    <row r="22" spans="1:8" ht="30" x14ac:dyDescent="0.25">
      <c r="A22" s="2">
        <v>663</v>
      </c>
      <c r="B22" s="2"/>
      <c r="C22" s="7" t="s">
        <v>100</v>
      </c>
      <c r="D22" s="52">
        <v>0</v>
      </c>
      <c r="E22" s="11">
        <v>1000</v>
      </c>
      <c r="F22" s="11">
        <v>0</v>
      </c>
      <c r="G22" s="14">
        <v>0</v>
      </c>
      <c r="H22" s="11">
        <f t="shared" si="1"/>
        <v>0</v>
      </c>
    </row>
    <row r="23" spans="1:8" x14ac:dyDescent="0.25">
      <c r="A23" s="2">
        <v>6631</v>
      </c>
      <c r="B23" s="2"/>
      <c r="C23" s="7" t="s">
        <v>102</v>
      </c>
      <c r="D23" s="53">
        <v>0</v>
      </c>
      <c r="E23" s="10">
        <v>0</v>
      </c>
      <c r="F23" s="10">
        <v>0</v>
      </c>
      <c r="G23" s="14">
        <v>0</v>
      </c>
      <c r="H23" s="11">
        <v>0</v>
      </c>
    </row>
    <row r="24" spans="1:8" x14ac:dyDescent="0.25">
      <c r="A24" s="2">
        <v>6632</v>
      </c>
      <c r="B24" s="2"/>
      <c r="C24" s="7" t="s">
        <v>101</v>
      </c>
      <c r="D24" s="53">
        <v>0</v>
      </c>
      <c r="E24" s="10">
        <v>1000</v>
      </c>
      <c r="F24" s="10">
        <v>0</v>
      </c>
      <c r="G24" s="14">
        <v>0</v>
      </c>
      <c r="H24" s="11">
        <f t="shared" si="1"/>
        <v>0</v>
      </c>
    </row>
    <row r="25" spans="1:8" ht="30" x14ac:dyDescent="0.25">
      <c r="A25" s="3">
        <v>67</v>
      </c>
      <c r="B25" s="3"/>
      <c r="C25" s="4" t="s">
        <v>26</v>
      </c>
      <c r="D25" s="52">
        <v>252668.95</v>
      </c>
      <c r="E25" s="11">
        <v>309817.03000000003</v>
      </c>
      <c r="F25" s="11">
        <f>F26</f>
        <v>309758.23</v>
      </c>
      <c r="G25" s="14">
        <f t="shared" si="0"/>
        <v>122.59449766186148</v>
      </c>
      <c r="H25" s="11">
        <f t="shared" si="1"/>
        <v>99.981021056202096</v>
      </c>
    </row>
    <row r="26" spans="1:8" ht="30" x14ac:dyDescent="0.25">
      <c r="A26" s="2">
        <v>671</v>
      </c>
      <c r="B26" s="2"/>
      <c r="C26" s="7" t="s">
        <v>27</v>
      </c>
      <c r="D26" s="52">
        <v>252668.95</v>
      </c>
      <c r="E26" s="11">
        <v>309817.03000000003</v>
      </c>
      <c r="F26" s="11">
        <f>(F27+F28)</f>
        <v>309758.23</v>
      </c>
      <c r="G26" s="14">
        <f t="shared" si="0"/>
        <v>122.59449766186148</v>
      </c>
      <c r="H26" s="11">
        <f t="shared" si="1"/>
        <v>99.981021056202096</v>
      </c>
    </row>
    <row r="27" spans="1:8" ht="30" x14ac:dyDescent="0.25">
      <c r="A27" s="2">
        <v>6711</v>
      </c>
      <c r="B27" s="2"/>
      <c r="C27" s="7" t="s">
        <v>28</v>
      </c>
      <c r="D27" s="53">
        <v>242778.95</v>
      </c>
      <c r="E27" s="10">
        <v>309817.03000000003</v>
      </c>
      <c r="F27" s="10">
        <v>309758.23</v>
      </c>
      <c r="G27" s="14">
        <f t="shared" si="0"/>
        <v>127.58858624275291</v>
      </c>
      <c r="H27" s="11">
        <f t="shared" si="1"/>
        <v>99.981021056202096</v>
      </c>
    </row>
    <row r="28" spans="1:8" ht="30" x14ac:dyDescent="0.25">
      <c r="A28" s="2">
        <v>6712</v>
      </c>
      <c r="B28" s="2"/>
      <c r="C28" s="7" t="s">
        <v>115</v>
      </c>
      <c r="D28" s="53">
        <v>9890</v>
      </c>
      <c r="E28" s="10">
        <v>0</v>
      </c>
      <c r="F28" s="10">
        <v>0</v>
      </c>
      <c r="G28" s="14">
        <f t="shared" si="0"/>
        <v>0</v>
      </c>
      <c r="H28" s="11">
        <v>0</v>
      </c>
    </row>
    <row r="29" spans="1:8" x14ac:dyDescent="0.25">
      <c r="A29" s="2"/>
      <c r="B29" s="2"/>
      <c r="C29" s="2"/>
      <c r="D29" s="2"/>
      <c r="E29" s="2"/>
      <c r="F29" s="2"/>
      <c r="G29" s="14">
        <v>0</v>
      </c>
      <c r="H29" s="11">
        <v>0</v>
      </c>
    </row>
    <row r="30" spans="1:8" x14ac:dyDescent="0.25">
      <c r="A30" s="2"/>
      <c r="B30" s="2"/>
      <c r="C30" s="37" t="s">
        <v>6</v>
      </c>
      <c r="D30" s="10">
        <v>3009253.37</v>
      </c>
      <c r="E30" s="10">
        <v>3452856.46</v>
      </c>
      <c r="F30" s="10">
        <v>3281810.37</v>
      </c>
      <c r="G30" s="14">
        <v>0</v>
      </c>
      <c r="H30" s="11">
        <v>95.05</v>
      </c>
    </row>
    <row r="31" spans="1:8" x14ac:dyDescent="0.25">
      <c r="A31" s="2"/>
      <c r="B31" s="2"/>
      <c r="C31" s="2"/>
      <c r="D31" s="10"/>
      <c r="E31" s="10"/>
      <c r="F31" s="10"/>
      <c r="G31" s="14">
        <v>0</v>
      </c>
      <c r="H31" s="11">
        <v>0</v>
      </c>
    </row>
    <row r="32" spans="1:8" x14ac:dyDescent="0.25">
      <c r="A32" s="2">
        <v>922</v>
      </c>
      <c r="B32" s="2"/>
      <c r="C32" s="91" t="s">
        <v>156</v>
      </c>
      <c r="D32" s="10"/>
      <c r="E32" s="10"/>
      <c r="F32" s="10"/>
      <c r="G32" s="14">
        <v>0</v>
      </c>
      <c r="H32" s="11">
        <v>0</v>
      </c>
    </row>
    <row r="33" spans="1:8" x14ac:dyDescent="0.25">
      <c r="A33" s="2">
        <v>92211</v>
      </c>
      <c r="B33" s="2"/>
      <c r="C33" s="91" t="s">
        <v>157</v>
      </c>
      <c r="D33" s="10"/>
      <c r="E33" s="10">
        <v>4490</v>
      </c>
      <c r="F33" s="10">
        <v>2733.61</v>
      </c>
      <c r="G33" s="14">
        <v>0</v>
      </c>
      <c r="H33" s="11">
        <f t="shared" si="1"/>
        <v>60.882182628062367</v>
      </c>
    </row>
    <row r="34" spans="1:8" x14ac:dyDescent="0.25">
      <c r="A34" s="2"/>
      <c r="B34" s="2"/>
      <c r="C34" s="2"/>
      <c r="D34" s="10"/>
      <c r="E34" s="11">
        <v>3457346.46</v>
      </c>
      <c r="F34" s="11">
        <v>3284543.98</v>
      </c>
      <c r="G34" s="14">
        <v>0</v>
      </c>
      <c r="H34" s="11">
        <f t="shared" si="1"/>
        <v>95.001875513511607</v>
      </c>
    </row>
    <row r="35" spans="1:8" x14ac:dyDescent="0.25">
      <c r="G35" s="92"/>
    </row>
  </sheetData>
  <mergeCells count="3">
    <mergeCell ref="A6:B6"/>
    <mergeCell ref="A3:H5"/>
    <mergeCell ref="A7:B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4"/>
  <sheetViews>
    <sheetView zoomScaleNormal="100" workbookViewId="0">
      <selection activeCell="I6" sqref="I6"/>
    </sheetView>
  </sheetViews>
  <sheetFormatPr defaultRowHeight="15" x14ac:dyDescent="0.25"/>
  <cols>
    <col min="1" max="1" width="7.7109375" bestFit="1" customWidth="1"/>
    <col min="2" max="2" width="12.85546875" customWidth="1"/>
    <col min="3" max="3" width="50" customWidth="1"/>
    <col min="4" max="4" width="11.140625" customWidth="1"/>
    <col min="5" max="5" width="12.5703125" customWidth="1"/>
    <col min="6" max="6" width="13.28515625" customWidth="1"/>
    <col min="7" max="7" width="12.28515625" customWidth="1"/>
    <col min="8" max="8" width="9.5703125" style="70" customWidth="1"/>
    <col min="9" max="9" width="9" customWidth="1"/>
  </cols>
  <sheetData>
    <row r="1" spans="1:9" x14ac:dyDescent="0.25">
      <c r="A1" s="98" t="s">
        <v>119</v>
      </c>
      <c r="B1" s="99"/>
      <c r="C1" s="99"/>
      <c r="D1" s="99"/>
      <c r="E1" s="99"/>
      <c r="F1" s="99"/>
      <c r="G1" s="99"/>
      <c r="H1" s="99"/>
      <c r="I1" s="99"/>
    </row>
    <row r="2" spans="1:9" x14ac:dyDescent="0.25">
      <c r="A2" s="99"/>
      <c r="B2" s="99"/>
      <c r="C2" s="99"/>
      <c r="D2" s="99"/>
      <c r="E2" s="99"/>
      <c r="F2" s="99"/>
      <c r="G2" s="99"/>
      <c r="H2" s="99"/>
      <c r="I2" s="99"/>
    </row>
    <row r="3" spans="1:9" ht="27" customHeight="1" x14ac:dyDescent="0.25">
      <c r="A3" s="99"/>
      <c r="B3" s="99"/>
      <c r="C3" s="99"/>
      <c r="D3" s="99"/>
      <c r="E3" s="99"/>
      <c r="F3" s="99"/>
      <c r="G3" s="99"/>
      <c r="H3" s="99"/>
      <c r="I3" s="99"/>
    </row>
    <row r="4" spans="1:9" ht="45" x14ac:dyDescent="0.25">
      <c r="A4" s="106" t="s">
        <v>18</v>
      </c>
      <c r="B4" s="106"/>
      <c r="C4" s="28" t="s">
        <v>19</v>
      </c>
      <c r="D4" s="29" t="s">
        <v>105</v>
      </c>
      <c r="E4" s="65" t="s">
        <v>123</v>
      </c>
      <c r="F4" s="65" t="s">
        <v>162</v>
      </c>
      <c r="G4" s="29" t="s">
        <v>133</v>
      </c>
      <c r="H4" s="29" t="s">
        <v>131</v>
      </c>
      <c r="I4" s="29" t="s">
        <v>132</v>
      </c>
    </row>
    <row r="5" spans="1:9" x14ac:dyDescent="0.25">
      <c r="A5" s="56"/>
      <c r="B5" s="96">
        <v>1</v>
      </c>
      <c r="C5" s="57">
        <v>2</v>
      </c>
      <c r="D5" s="58">
        <v>3</v>
      </c>
      <c r="E5" s="58">
        <v>4</v>
      </c>
      <c r="F5" s="58">
        <v>5</v>
      </c>
      <c r="G5" s="58">
        <v>6</v>
      </c>
      <c r="H5" s="58">
        <v>7</v>
      </c>
      <c r="I5" s="59">
        <v>8</v>
      </c>
    </row>
    <row r="6" spans="1:9" x14ac:dyDescent="0.25">
      <c r="A6" s="107" t="s">
        <v>29</v>
      </c>
      <c r="B6" s="108"/>
      <c r="C6" s="30" t="s">
        <v>34</v>
      </c>
      <c r="D6" s="30"/>
      <c r="E6" s="30"/>
      <c r="F6" s="30"/>
      <c r="G6" s="30"/>
      <c r="H6" s="30"/>
      <c r="I6" s="32"/>
    </row>
    <row r="7" spans="1:9" x14ac:dyDescent="0.25">
      <c r="A7" s="107" t="s">
        <v>30</v>
      </c>
      <c r="B7" s="108"/>
      <c r="C7" s="30" t="s">
        <v>31</v>
      </c>
      <c r="D7" s="30"/>
      <c r="E7" s="31">
        <v>3006529.76</v>
      </c>
      <c r="F7" s="31">
        <f>(F8+F54)</f>
        <v>3457346.46</v>
      </c>
      <c r="G7" s="31">
        <f>(G8+G54)</f>
        <v>3284533.97</v>
      </c>
      <c r="H7" s="31">
        <f>(G7/E7)*100</f>
        <v>109.24668079786446</v>
      </c>
      <c r="I7" s="32">
        <f>(G7/F7)*100</f>
        <v>95.001585985108377</v>
      </c>
    </row>
    <row r="8" spans="1:9" x14ac:dyDescent="0.25">
      <c r="A8" s="102" t="s">
        <v>32</v>
      </c>
      <c r="B8" s="103"/>
      <c r="C8" s="15" t="s">
        <v>33</v>
      </c>
      <c r="D8" s="15"/>
      <c r="E8" s="16">
        <f>(E10+E40+E47)</f>
        <v>2978949.23</v>
      </c>
      <c r="F8" s="16">
        <f>F10+F40+F47</f>
        <v>3381325.46</v>
      </c>
      <c r="G8" s="16">
        <f>(G10+G40+G47)</f>
        <v>3239282.06</v>
      </c>
      <c r="H8" s="31">
        <f t="shared" ref="H8:H63" si="0">(G8/E8)*100</f>
        <v>108.73908247170765</v>
      </c>
      <c r="I8" s="32">
        <f t="shared" ref="I8:I71" si="1">(G8/F8)*100</f>
        <v>95.799179887285973</v>
      </c>
    </row>
    <row r="9" spans="1:9" x14ac:dyDescent="0.25">
      <c r="A9" s="102" t="s">
        <v>35</v>
      </c>
      <c r="B9" s="103"/>
      <c r="C9" s="15" t="s">
        <v>36</v>
      </c>
      <c r="D9" s="15"/>
      <c r="E9" s="16"/>
      <c r="F9" s="15"/>
      <c r="G9" s="15"/>
      <c r="H9" s="31"/>
      <c r="I9" s="32"/>
    </row>
    <row r="10" spans="1:9" x14ac:dyDescent="0.25">
      <c r="A10" s="104" t="s">
        <v>37</v>
      </c>
      <c r="B10" s="105"/>
      <c r="C10" s="15" t="s">
        <v>38</v>
      </c>
      <c r="D10" s="15"/>
      <c r="E10" s="16">
        <f>(E12+E13+E14+E15+E16+E17+E21+E22+E23+E24+E25+E26+E27+E28+E29+E30+E31+E32+E33+E34+E35+E36+E37)</f>
        <v>223738.96000000002</v>
      </c>
      <c r="F10" s="16">
        <f>SUM(F12:F17)+SUM(F21:F37)</f>
        <v>277477.03000000003</v>
      </c>
      <c r="G10" s="16">
        <f>SUM(G12+G13+G14+G15+G16+G17+G21+G22+G23+G24+G25+G26+G27+G28+G29+G30+G31+G32+G33+G34+G35+G36)</f>
        <v>277418.23</v>
      </c>
      <c r="H10" s="31">
        <f t="shared" si="0"/>
        <v>123.99191897557759</v>
      </c>
      <c r="I10" s="32">
        <f t="shared" si="1"/>
        <v>99.978809056735244</v>
      </c>
    </row>
    <row r="11" spans="1:9" x14ac:dyDescent="0.25">
      <c r="A11" s="27" t="s">
        <v>39</v>
      </c>
      <c r="B11" s="27" t="s">
        <v>40</v>
      </c>
      <c r="C11" s="15"/>
      <c r="D11" s="15"/>
      <c r="E11" s="16"/>
      <c r="F11" s="16"/>
      <c r="G11" s="16"/>
      <c r="H11" s="31"/>
      <c r="I11" s="32"/>
    </row>
    <row r="12" spans="1:9" s="1" customFormat="1" x14ac:dyDescent="0.25">
      <c r="A12" s="35">
        <v>175</v>
      </c>
      <c r="B12" s="71">
        <v>3211</v>
      </c>
      <c r="C12" s="35" t="s">
        <v>42</v>
      </c>
      <c r="D12" s="71">
        <v>451</v>
      </c>
      <c r="E12" s="36">
        <v>1479</v>
      </c>
      <c r="F12" s="36">
        <v>1378.8</v>
      </c>
      <c r="G12" s="36">
        <v>1378.8</v>
      </c>
      <c r="H12" s="31">
        <f t="shared" si="0"/>
        <v>93.225152129817445</v>
      </c>
      <c r="I12" s="32">
        <f t="shared" si="1"/>
        <v>100</v>
      </c>
    </row>
    <row r="13" spans="1:9" s="1" customFormat="1" x14ac:dyDescent="0.25">
      <c r="A13" s="35">
        <v>176</v>
      </c>
      <c r="B13" s="71">
        <v>3213</v>
      </c>
      <c r="C13" s="35" t="s">
        <v>43</v>
      </c>
      <c r="D13" s="71">
        <v>451</v>
      </c>
      <c r="E13" s="36">
        <v>3365</v>
      </c>
      <c r="F13" s="36">
        <v>1515</v>
      </c>
      <c r="G13" s="36">
        <v>1515</v>
      </c>
      <c r="H13" s="31">
        <f t="shared" si="0"/>
        <v>45.022288261515605</v>
      </c>
      <c r="I13" s="32">
        <f t="shared" si="1"/>
        <v>100</v>
      </c>
    </row>
    <row r="14" spans="1:9" s="1" customFormat="1" x14ac:dyDescent="0.25">
      <c r="A14" s="35">
        <v>177</v>
      </c>
      <c r="B14" s="71">
        <v>3214</v>
      </c>
      <c r="C14" s="35" t="s">
        <v>44</v>
      </c>
      <c r="D14" s="71">
        <v>451</v>
      </c>
      <c r="E14" s="36">
        <v>332</v>
      </c>
      <c r="F14" s="36">
        <v>1486.38</v>
      </c>
      <c r="G14" s="36">
        <v>1486.38</v>
      </c>
      <c r="H14" s="31">
        <f t="shared" si="0"/>
        <v>447.70481927710841</v>
      </c>
      <c r="I14" s="32">
        <f t="shared" si="1"/>
        <v>100</v>
      </c>
    </row>
    <row r="15" spans="1:9" s="1" customFormat="1" x14ac:dyDescent="0.25">
      <c r="A15" s="35">
        <v>178</v>
      </c>
      <c r="B15" s="71">
        <v>3221</v>
      </c>
      <c r="C15" s="35" t="s">
        <v>45</v>
      </c>
      <c r="D15" s="71">
        <v>451</v>
      </c>
      <c r="E15" s="36">
        <v>16334.49</v>
      </c>
      <c r="F15" s="36">
        <v>13288.25</v>
      </c>
      <c r="G15" s="36">
        <v>13288.25</v>
      </c>
      <c r="H15" s="31">
        <f t="shared" si="0"/>
        <v>81.350871683168563</v>
      </c>
      <c r="I15" s="32">
        <f t="shared" si="1"/>
        <v>100</v>
      </c>
    </row>
    <row r="16" spans="1:9" s="1" customFormat="1" x14ac:dyDescent="0.25">
      <c r="A16" s="35">
        <v>179</v>
      </c>
      <c r="B16" s="71">
        <v>3222</v>
      </c>
      <c r="C16" s="35" t="s">
        <v>46</v>
      </c>
      <c r="D16" s="71">
        <v>451</v>
      </c>
      <c r="E16" s="36">
        <v>13022.14</v>
      </c>
      <c r="F16" s="36">
        <v>14061.48</v>
      </c>
      <c r="G16" s="36">
        <v>14061.48</v>
      </c>
      <c r="H16" s="31">
        <f t="shared" si="0"/>
        <v>107.98133025754599</v>
      </c>
      <c r="I16" s="32">
        <f t="shared" si="1"/>
        <v>100</v>
      </c>
    </row>
    <row r="17" spans="1:9" s="1" customFormat="1" x14ac:dyDescent="0.25">
      <c r="A17" s="8">
        <v>180</v>
      </c>
      <c r="B17" s="72">
        <v>3223</v>
      </c>
      <c r="C17" s="8" t="s">
        <v>47</v>
      </c>
      <c r="D17" s="72">
        <v>451</v>
      </c>
      <c r="E17" s="14">
        <f>(E18+E19+E20)</f>
        <v>75248.010000000009</v>
      </c>
      <c r="F17" s="14">
        <f>SUM(F18:F20)</f>
        <v>103536.3</v>
      </c>
      <c r="G17" s="14">
        <f>SUM(G18+G19+G20)</f>
        <v>103536.3</v>
      </c>
      <c r="H17" s="31">
        <f t="shared" si="0"/>
        <v>137.59340612462708</v>
      </c>
      <c r="I17" s="32">
        <f t="shared" si="1"/>
        <v>100</v>
      </c>
    </row>
    <row r="18" spans="1:9" x14ac:dyDescent="0.25">
      <c r="A18" s="12">
        <v>1801</v>
      </c>
      <c r="B18" s="73">
        <v>32231</v>
      </c>
      <c r="C18" s="12" t="s">
        <v>48</v>
      </c>
      <c r="D18" s="73">
        <v>451</v>
      </c>
      <c r="E18" s="13">
        <v>16559.080000000002</v>
      </c>
      <c r="F18" s="13">
        <v>16435.580000000002</v>
      </c>
      <c r="G18" s="13">
        <v>16435.580000000002</v>
      </c>
      <c r="H18" s="31">
        <f t="shared" si="0"/>
        <v>99.254185619007814</v>
      </c>
      <c r="I18" s="32">
        <f t="shared" si="1"/>
        <v>100</v>
      </c>
    </row>
    <row r="19" spans="1:9" x14ac:dyDescent="0.25">
      <c r="A19" s="12">
        <v>1802</v>
      </c>
      <c r="B19" s="73">
        <v>32234</v>
      </c>
      <c r="C19" s="12" t="s">
        <v>49</v>
      </c>
      <c r="D19" s="73">
        <v>451</v>
      </c>
      <c r="E19" s="13">
        <v>19103.689999999999</v>
      </c>
      <c r="F19" s="13">
        <v>27531.55</v>
      </c>
      <c r="G19" s="13">
        <v>27531.55</v>
      </c>
      <c r="H19" s="31">
        <f t="shared" si="0"/>
        <v>144.11639845495819</v>
      </c>
      <c r="I19" s="32">
        <f t="shared" si="1"/>
        <v>100</v>
      </c>
    </row>
    <row r="20" spans="1:9" x14ac:dyDescent="0.25">
      <c r="A20" s="12">
        <v>1803</v>
      </c>
      <c r="B20" s="73">
        <v>32239</v>
      </c>
      <c r="C20" s="12" t="s">
        <v>50</v>
      </c>
      <c r="D20" s="73">
        <v>451</v>
      </c>
      <c r="E20" s="13">
        <v>39585.24</v>
      </c>
      <c r="F20" s="13">
        <v>59569.17</v>
      </c>
      <c r="G20" s="13">
        <v>59569.17</v>
      </c>
      <c r="H20" s="31">
        <f t="shared" si="0"/>
        <v>150.48328619455131</v>
      </c>
      <c r="I20" s="32">
        <f t="shared" si="1"/>
        <v>100</v>
      </c>
    </row>
    <row r="21" spans="1:9" s="1" customFormat="1" x14ac:dyDescent="0.25">
      <c r="A21" s="35">
        <v>181</v>
      </c>
      <c r="B21" s="71">
        <v>3224</v>
      </c>
      <c r="C21" s="35" t="s">
        <v>110</v>
      </c>
      <c r="D21" s="71">
        <v>451</v>
      </c>
      <c r="E21" s="36">
        <v>3586.9</v>
      </c>
      <c r="F21" s="36">
        <v>2279.6</v>
      </c>
      <c r="G21" s="36">
        <v>2279.6</v>
      </c>
      <c r="H21" s="31">
        <f t="shared" si="0"/>
        <v>63.553486297359832</v>
      </c>
      <c r="I21" s="32">
        <f t="shared" si="1"/>
        <v>100</v>
      </c>
    </row>
    <row r="22" spans="1:9" s="1" customFormat="1" x14ac:dyDescent="0.25">
      <c r="A22" s="35">
        <v>182</v>
      </c>
      <c r="B22" s="71">
        <v>3225</v>
      </c>
      <c r="C22" s="35" t="s">
        <v>51</v>
      </c>
      <c r="D22" s="71">
        <v>451</v>
      </c>
      <c r="E22" s="36">
        <v>5202.95</v>
      </c>
      <c r="F22" s="36">
        <v>2340.6</v>
      </c>
      <c r="G22" s="36">
        <v>2340.6</v>
      </c>
      <c r="H22" s="31">
        <f t="shared" si="0"/>
        <v>44.98601754773734</v>
      </c>
      <c r="I22" s="32">
        <f t="shared" si="1"/>
        <v>100</v>
      </c>
    </row>
    <row r="23" spans="1:9" s="1" customFormat="1" x14ac:dyDescent="0.25">
      <c r="A23" s="35">
        <v>183</v>
      </c>
      <c r="B23" s="74">
        <v>3227</v>
      </c>
      <c r="C23" s="37" t="s">
        <v>52</v>
      </c>
      <c r="D23" s="71">
        <v>451</v>
      </c>
      <c r="E23" s="36">
        <v>1595</v>
      </c>
      <c r="F23" s="38">
        <v>1373.25</v>
      </c>
      <c r="G23" s="38">
        <v>1373.25</v>
      </c>
      <c r="H23" s="31">
        <f t="shared" si="0"/>
        <v>86.097178683385579</v>
      </c>
      <c r="I23" s="32">
        <f t="shared" si="1"/>
        <v>100</v>
      </c>
    </row>
    <row r="24" spans="1:9" s="1" customFormat="1" x14ac:dyDescent="0.25">
      <c r="A24" s="35">
        <v>184</v>
      </c>
      <c r="B24" s="74">
        <v>3231</v>
      </c>
      <c r="C24" s="37" t="s">
        <v>53</v>
      </c>
      <c r="D24" s="71">
        <v>451</v>
      </c>
      <c r="E24" s="36">
        <v>9206.11</v>
      </c>
      <c r="F24" s="38">
        <v>12848.28</v>
      </c>
      <c r="G24" s="38">
        <v>12848.28</v>
      </c>
      <c r="H24" s="31">
        <f t="shared" si="0"/>
        <v>139.56252966779672</v>
      </c>
      <c r="I24" s="32">
        <f t="shared" si="1"/>
        <v>100</v>
      </c>
    </row>
    <row r="25" spans="1:9" s="1" customFormat="1" x14ac:dyDescent="0.25">
      <c r="A25" s="37">
        <v>185</v>
      </c>
      <c r="B25" s="74">
        <v>3232</v>
      </c>
      <c r="C25" s="37" t="s">
        <v>111</v>
      </c>
      <c r="D25" s="71">
        <v>451</v>
      </c>
      <c r="E25" s="36">
        <v>44464.75</v>
      </c>
      <c r="F25" s="38">
        <v>47022.78</v>
      </c>
      <c r="G25" s="38">
        <v>47022.78</v>
      </c>
      <c r="H25" s="31">
        <f t="shared" si="0"/>
        <v>105.75293912593683</v>
      </c>
      <c r="I25" s="32">
        <f t="shared" si="1"/>
        <v>100</v>
      </c>
    </row>
    <row r="26" spans="1:9" s="1" customFormat="1" x14ac:dyDescent="0.25">
      <c r="A26" s="37">
        <v>187</v>
      </c>
      <c r="B26" s="74">
        <v>3234</v>
      </c>
      <c r="C26" s="39" t="s">
        <v>54</v>
      </c>
      <c r="D26" s="71">
        <v>451</v>
      </c>
      <c r="E26" s="36">
        <v>19201.599999999999</v>
      </c>
      <c r="F26" s="38">
        <v>19918.740000000002</v>
      </c>
      <c r="G26" s="38">
        <v>19918.740000000002</v>
      </c>
      <c r="H26" s="31">
        <f t="shared" si="0"/>
        <v>103.73479293392218</v>
      </c>
      <c r="I26" s="32">
        <f t="shared" si="1"/>
        <v>100</v>
      </c>
    </row>
    <row r="27" spans="1:9" s="1" customFormat="1" x14ac:dyDescent="0.25">
      <c r="A27" s="37">
        <v>189</v>
      </c>
      <c r="B27" s="74">
        <v>3235</v>
      </c>
      <c r="C27" s="37" t="s">
        <v>55</v>
      </c>
      <c r="D27" s="71">
        <v>451</v>
      </c>
      <c r="E27" s="36">
        <v>164.63</v>
      </c>
      <c r="F27" s="38">
        <v>2139.63</v>
      </c>
      <c r="G27" s="38">
        <v>2139.63</v>
      </c>
      <c r="H27" s="31">
        <f t="shared" si="0"/>
        <v>1299.6598432849421</v>
      </c>
      <c r="I27" s="32">
        <f t="shared" si="1"/>
        <v>100</v>
      </c>
    </row>
    <row r="28" spans="1:9" s="1" customFormat="1" x14ac:dyDescent="0.25">
      <c r="A28" s="37">
        <v>190</v>
      </c>
      <c r="B28" s="74">
        <v>3236</v>
      </c>
      <c r="C28" s="37" t="s">
        <v>56</v>
      </c>
      <c r="D28" s="71">
        <v>451</v>
      </c>
      <c r="E28" s="36">
        <v>0</v>
      </c>
      <c r="F28" s="38">
        <v>21600</v>
      </c>
      <c r="G28" s="38">
        <v>21600</v>
      </c>
      <c r="H28" s="31">
        <v>0</v>
      </c>
      <c r="I28" s="32">
        <f t="shared" si="1"/>
        <v>100</v>
      </c>
    </row>
    <row r="29" spans="1:9" s="1" customFormat="1" x14ac:dyDescent="0.25">
      <c r="A29" s="37">
        <v>191</v>
      </c>
      <c r="B29" s="74">
        <v>3237</v>
      </c>
      <c r="C29" s="37" t="s">
        <v>103</v>
      </c>
      <c r="D29" s="71">
        <v>451</v>
      </c>
      <c r="E29" s="36">
        <v>0</v>
      </c>
      <c r="F29" s="38">
        <v>1130</v>
      </c>
      <c r="G29" s="38">
        <v>1130</v>
      </c>
      <c r="H29" s="31">
        <v>0</v>
      </c>
      <c r="I29" s="32">
        <f t="shared" si="1"/>
        <v>100</v>
      </c>
    </row>
    <row r="30" spans="1:9" s="1" customFormat="1" x14ac:dyDescent="0.25">
      <c r="A30" s="37">
        <v>192</v>
      </c>
      <c r="B30" s="74">
        <v>3238</v>
      </c>
      <c r="C30" s="39" t="s">
        <v>57</v>
      </c>
      <c r="D30" s="71">
        <v>451</v>
      </c>
      <c r="E30" s="36">
        <v>13350</v>
      </c>
      <c r="F30" s="38">
        <v>14297.34</v>
      </c>
      <c r="G30" s="38">
        <v>14297.34</v>
      </c>
      <c r="H30" s="31">
        <f t="shared" si="0"/>
        <v>107.0961797752809</v>
      </c>
      <c r="I30" s="32">
        <f t="shared" si="1"/>
        <v>100</v>
      </c>
    </row>
    <row r="31" spans="1:9" s="1" customFormat="1" x14ac:dyDescent="0.25">
      <c r="A31" s="37">
        <v>193</v>
      </c>
      <c r="B31" s="74">
        <v>3239</v>
      </c>
      <c r="C31" s="39" t="s">
        <v>58</v>
      </c>
      <c r="D31" s="71">
        <v>451</v>
      </c>
      <c r="E31" s="36">
        <v>6692.22</v>
      </c>
      <c r="F31" s="38">
        <v>6872.22</v>
      </c>
      <c r="G31" s="38">
        <v>6872.22</v>
      </c>
      <c r="H31" s="31">
        <f t="shared" si="0"/>
        <v>102.68969041663306</v>
      </c>
      <c r="I31" s="32">
        <f t="shared" si="1"/>
        <v>100</v>
      </c>
    </row>
    <row r="32" spans="1:9" s="1" customFormat="1" x14ac:dyDescent="0.25">
      <c r="A32" s="37">
        <v>194</v>
      </c>
      <c r="B32" s="74">
        <v>3292</v>
      </c>
      <c r="C32" s="39" t="s">
        <v>59</v>
      </c>
      <c r="D32" s="71">
        <v>451</v>
      </c>
      <c r="E32" s="14">
        <v>7700.87</v>
      </c>
      <c r="F32" s="38">
        <v>7536.68</v>
      </c>
      <c r="G32" s="38">
        <v>7536.68</v>
      </c>
      <c r="H32" s="31">
        <f t="shared" si="0"/>
        <v>97.867903236907011</v>
      </c>
      <c r="I32" s="32">
        <f t="shared" si="1"/>
        <v>100</v>
      </c>
    </row>
    <row r="33" spans="1:9" s="1" customFormat="1" x14ac:dyDescent="0.25">
      <c r="A33" s="40">
        <v>195</v>
      </c>
      <c r="B33" s="74">
        <v>3293</v>
      </c>
      <c r="C33" s="37" t="s">
        <v>60</v>
      </c>
      <c r="D33" s="71">
        <v>451</v>
      </c>
      <c r="E33" s="36">
        <v>677.66</v>
      </c>
      <c r="F33" s="38">
        <v>264.19</v>
      </c>
      <c r="G33" s="38">
        <v>255.39</v>
      </c>
      <c r="H33" s="31">
        <f t="shared" si="0"/>
        <v>37.687040698875542</v>
      </c>
      <c r="I33" s="32">
        <f t="shared" si="1"/>
        <v>96.66906393126159</v>
      </c>
    </row>
    <row r="34" spans="1:9" s="1" customFormat="1" x14ac:dyDescent="0.25">
      <c r="A34" s="40">
        <v>196</v>
      </c>
      <c r="B34" s="74">
        <v>3294</v>
      </c>
      <c r="C34" s="37" t="s">
        <v>61</v>
      </c>
      <c r="D34" s="71">
        <v>451</v>
      </c>
      <c r="E34" s="36">
        <v>1000</v>
      </c>
      <c r="F34" s="38">
        <v>1200</v>
      </c>
      <c r="G34" s="38">
        <v>1200</v>
      </c>
      <c r="H34" s="31">
        <f t="shared" si="0"/>
        <v>120</v>
      </c>
      <c r="I34" s="32">
        <f t="shared" si="1"/>
        <v>100</v>
      </c>
    </row>
    <row r="35" spans="1:9" s="1" customFormat="1" x14ac:dyDescent="0.25">
      <c r="A35" s="40">
        <v>197</v>
      </c>
      <c r="B35" s="74">
        <v>3295</v>
      </c>
      <c r="C35" s="37" t="s">
        <v>62</v>
      </c>
      <c r="D35" s="71">
        <v>451</v>
      </c>
      <c r="E35" s="36">
        <v>0</v>
      </c>
      <c r="F35" s="38">
        <v>0</v>
      </c>
      <c r="G35" s="38">
        <v>0</v>
      </c>
      <c r="H35" s="31">
        <v>0</v>
      </c>
      <c r="I35" s="32">
        <v>0</v>
      </c>
    </row>
    <row r="36" spans="1:9" s="1" customFormat="1" x14ac:dyDescent="0.25">
      <c r="A36" s="40">
        <v>198</v>
      </c>
      <c r="B36" s="74">
        <v>3299</v>
      </c>
      <c r="C36" s="37" t="s">
        <v>63</v>
      </c>
      <c r="D36" s="71">
        <v>451</v>
      </c>
      <c r="E36" s="36">
        <v>1115.6300000000001</v>
      </c>
      <c r="F36" s="38">
        <v>1337.51</v>
      </c>
      <c r="G36" s="38">
        <v>1337.51</v>
      </c>
      <c r="H36" s="31">
        <f t="shared" si="0"/>
        <v>119.88831422604267</v>
      </c>
      <c r="I36" s="32">
        <f t="shared" si="1"/>
        <v>100</v>
      </c>
    </row>
    <row r="37" spans="1:9" s="1" customFormat="1" x14ac:dyDescent="0.25">
      <c r="A37" s="40">
        <v>200</v>
      </c>
      <c r="B37" s="74">
        <v>3433</v>
      </c>
      <c r="C37" s="37" t="s">
        <v>64</v>
      </c>
      <c r="D37" s="71">
        <v>451</v>
      </c>
      <c r="E37" s="36">
        <v>0</v>
      </c>
      <c r="F37" s="38">
        <v>50</v>
      </c>
      <c r="G37" s="38">
        <v>0</v>
      </c>
      <c r="H37" s="31">
        <v>0</v>
      </c>
      <c r="I37" s="32">
        <f t="shared" si="1"/>
        <v>0</v>
      </c>
    </row>
    <row r="38" spans="1:9" s="1" customFormat="1" x14ac:dyDescent="0.25">
      <c r="A38" s="102" t="s">
        <v>32</v>
      </c>
      <c r="B38" s="103"/>
      <c r="C38" s="15" t="s">
        <v>33</v>
      </c>
      <c r="D38" s="17"/>
      <c r="E38" s="18"/>
      <c r="F38" s="19"/>
      <c r="G38" s="18"/>
      <c r="H38" s="31"/>
      <c r="I38" s="32"/>
    </row>
    <row r="39" spans="1:9" s="1" customFormat="1" x14ac:dyDescent="0.25">
      <c r="A39" s="102" t="s">
        <v>35</v>
      </c>
      <c r="B39" s="103"/>
      <c r="C39" s="15" t="s">
        <v>36</v>
      </c>
      <c r="D39" s="17"/>
      <c r="E39" s="18"/>
      <c r="F39" s="18"/>
      <c r="G39" s="18"/>
      <c r="H39" s="31"/>
      <c r="I39" s="32"/>
    </row>
    <row r="40" spans="1:9" s="1" customFormat="1" x14ac:dyDescent="0.25">
      <c r="A40" s="102" t="s">
        <v>108</v>
      </c>
      <c r="B40" s="103"/>
      <c r="C40" s="15" t="s">
        <v>109</v>
      </c>
      <c r="D40" s="17"/>
      <c r="E40" s="19">
        <f>(E42+E43+E44)</f>
        <v>20967.04</v>
      </c>
      <c r="F40" s="19">
        <v>24840</v>
      </c>
      <c r="G40" s="19">
        <v>24840</v>
      </c>
      <c r="H40" s="31">
        <f t="shared" si="0"/>
        <v>118.47165837428651</v>
      </c>
      <c r="I40" s="32">
        <f t="shared" si="1"/>
        <v>100</v>
      </c>
    </row>
    <row r="41" spans="1:9" x14ac:dyDescent="0.25">
      <c r="A41" s="27" t="s">
        <v>39</v>
      </c>
      <c r="B41" s="27" t="s">
        <v>40</v>
      </c>
      <c r="C41" s="15"/>
      <c r="D41" s="15"/>
      <c r="E41" s="16"/>
      <c r="F41" s="16"/>
      <c r="G41" s="16"/>
      <c r="H41" s="31"/>
      <c r="I41" s="32"/>
    </row>
    <row r="42" spans="1:9" s="70" customFormat="1" x14ac:dyDescent="0.25">
      <c r="A42" s="47"/>
      <c r="B42" s="69">
        <v>3224</v>
      </c>
      <c r="C42" s="48" t="s">
        <v>110</v>
      </c>
      <c r="D42" s="47">
        <v>451</v>
      </c>
      <c r="E42" s="49">
        <v>486.65</v>
      </c>
      <c r="F42" s="50">
        <v>0</v>
      </c>
      <c r="G42" s="50">
        <v>0</v>
      </c>
      <c r="H42" s="31">
        <f t="shared" si="0"/>
        <v>0</v>
      </c>
      <c r="I42" s="32">
        <v>0</v>
      </c>
    </row>
    <row r="43" spans="1:9" x14ac:dyDescent="0.25">
      <c r="A43" s="47">
        <v>205</v>
      </c>
      <c r="B43" s="69">
        <v>3232</v>
      </c>
      <c r="C43" s="48" t="s">
        <v>111</v>
      </c>
      <c r="D43" s="69">
        <v>451</v>
      </c>
      <c r="E43" s="49">
        <v>10590.39</v>
      </c>
      <c r="F43" s="50">
        <v>24840</v>
      </c>
      <c r="G43" s="50">
        <v>24840</v>
      </c>
      <c r="H43" s="31">
        <f t="shared" si="0"/>
        <v>234.55226861333719</v>
      </c>
      <c r="I43" s="32">
        <f t="shared" si="1"/>
        <v>100</v>
      </c>
    </row>
    <row r="44" spans="1:9" x14ac:dyDescent="0.25">
      <c r="A44" s="47"/>
      <c r="B44" s="69">
        <v>4221</v>
      </c>
      <c r="C44" s="55" t="s">
        <v>86</v>
      </c>
      <c r="D44" s="69">
        <v>451</v>
      </c>
      <c r="E44" s="49">
        <v>9890</v>
      </c>
      <c r="F44" s="50">
        <v>0</v>
      </c>
      <c r="G44" s="50">
        <v>0</v>
      </c>
      <c r="H44" s="31">
        <f t="shared" si="0"/>
        <v>0</v>
      </c>
      <c r="I44" s="32">
        <v>0</v>
      </c>
    </row>
    <row r="45" spans="1:9" x14ac:dyDescent="0.25">
      <c r="A45" s="102" t="s">
        <v>32</v>
      </c>
      <c r="B45" s="103"/>
      <c r="C45" s="15" t="s">
        <v>33</v>
      </c>
      <c r="D45" s="17"/>
      <c r="E45" s="18"/>
      <c r="F45" s="19"/>
      <c r="G45" s="18"/>
      <c r="H45" s="31"/>
      <c r="I45" s="32"/>
    </row>
    <row r="46" spans="1:9" x14ac:dyDescent="0.25">
      <c r="A46" s="102" t="s">
        <v>35</v>
      </c>
      <c r="B46" s="103"/>
      <c r="C46" s="15" t="s">
        <v>36</v>
      </c>
      <c r="D46" s="17"/>
      <c r="E46" s="18"/>
      <c r="F46" s="18"/>
      <c r="G46" s="18"/>
      <c r="H46" s="31"/>
      <c r="I46" s="32"/>
    </row>
    <row r="47" spans="1:9" x14ac:dyDescent="0.25">
      <c r="A47" s="102" t="s">
        <v>65</v>
      </c>
      <c r="B47" s="103"/>
      <c r="C47" s="15" t="s">
        <v>66</v>
      </c>
      <c r="D47" s="17"/>
      <c r="E47" s="19">
        <f>(E49+E50+E51+E52+E53)</f>
        <v>2734243.23</v>
      </c>
      <c r="F47" s="19">
        <f>SUM(F49:F53)</f>
        <v>3079008.43</v>
      </c>
      <c r="G47" s="19">
        <f>(G49+G50+G51+G52+G53)</f>
        <v>2937023.83</v>
      </c>
      <c r="H47" s="31">
        <f t="shared" si="0"/>
        <v>107.41633362296011</v>
      </c>
      <c r="I47" s="32">
        <f t="shared" si="1"/>
        <v>95.388625811589606</v>
      </c>
    </row>
    <row r="48" spans="1:9" x14ac:dyDescent="0.25">
      <c r="A48" s="27" t="s">
        <v>39</v>
      </c>
      <c r="B48" s="27" t="s">
        <v>40</v>
      </c>
      <c r="C48" s="15"/>
      <c r="D48" s="15"/>
      <c r="E48" s="16"/>
      <c r="F48" s="16"/>
      <c r="G48" s="16"/>
      <c r="H48" s="31"/>
      <c r="I48" s="32"/>
    </row>
    <row r="49" spans="1:9" s="1" customFormat="1" x14ac:dyDescent="0.25">
      <c r="A49" s="40">
        <v>208</v>
      </c>
      <c r="B49" s="74">
        <v>3111</v>
      </c>
      <c r="C49" s="37" t="s">
        <v>67</v>
      </c>
      <c r="D49" s="74">
        <v>51035</v>
      </c>
      <c r="E49" s="38">
        <v>2122075.5299999998</v>
      </c>
      <c r="F49" s="38">
        <v>2308015.89</v>
      </c>
      <c r="G49" s="38">
        <v>2255733.71</v>
      </c>
      <c r="H49" s="31">
        <f t="shared" si="0"/>
        <v>106.2984647865008</v>
      </c>
      <c r="I49" s="32">
        <f t="shared" si="1"/>
        <v>97.734756496845435</v>
      </c>
    </row>
    <row r="50" spans="1:9" s="1" customFormat="1" x14ac:dyDescent="0.25">
      <c r="A50" s="40">
        <v>209</v>
      </c>
      <c r="B50" s="74">
        <v>3121</v>
      </c>
      <c r="C50" s="37" t="s">
        <v>68</v>
      </c>
      <c r="D50" s="74">
        <v>51035</v>
      </c>
      <c r="E50" s="38">
        <v>93780.62</v>
      </c>
      <c r="F50" s="38">
        <v>107979.18</v>
      </c>
      <c r="G50" s="38">
        <v>88868.15</v>
      </c>
      <c r="H50" s="31">
        <f t="shared" si="0"/>
        <v>94.761742884617306</v>
      </c>
      <c r="I50" s="32">
        <f t="shared" si="1"/>
        <v>82.301189914574266</v>
      </c>
    </row>
    <row r="51" spans="1:9" s="1" customFormat="1" x14ac:dyDescent="0.25">
      <c r="A51" s="40">
        <v>210</v>
      </c>
      <c r="B51" s="74">
        <v>3132</v>
      </c>
      <c r="C51" s="37" t="s">
        <v>69</v>
      </c>
      <c r="D51" s="74">
        <v>51035</v>
      </c>
      <c r="E51" s="38">
        <v>350142.56</v>
      </c>
      <c r="F51" s="38">
        <v>380822.63</v>
      </c>
      <c r="G51" s="38">
        <v>372115.14</v>
      </c>
      <c r="H51" s="31">
        <f t="shared" si="0"/>
        <v>106.27532397089918</v>
      </c>
      <c r="I51" s="32">
        <f t="shared" si="1"/>
        <v>97.713505103412572</v>
      </c>
    </row>
    <row r="52" spans="1:9" s="1" customFormat="1" x14ac:dyDescent="0.25">
      <c r="A52" s="40">
        <v>211</v>
      </c>
      <c r="B52" s="74">
        <v>3212</v>
      </c>
      <c r="C52" s="37" t="s">
        <v>70</v>
      </c>
      <c r="D52" s="74">
        <v>51035</v>
      </c>
      <c r="E52" s="38">
        <v>158082.01999999999</v>
      </c>
      <c r="F52" s="38">
        <v>271786.73</v>
      </c>
      <c r="G52" s="38">
        <v>209144.33</v>
      </c>
      <c r="H52" s="31">
        <f t="shared" si="0"/>
        <v>132.30114974492355</v>
      </c>
      <c r="I52" s="32">
        <f t="shared" si="1"/>
        <v>76.95163409928071</v>
      </c>
    </row>
    <row r="53" spans="1:9" s="1" customFormat="1" x14ac:dyDescent="0.25">
      <c r="A53" s="40">
        <v>212</v>
      </c>
      <c r="B53" s="74">
        <v>3295</v>
      </c>
      <c r="C53" s="37" t="s">
        <v>104</v>
      </c>
      <c r="D53" s="74">
        <v>51035</v>
      </c>
      <c r="E53" s="38">
        <v>10162.5</v>
      </c>
      <c r="F53" s="38">
        <v>10404</v>
      </c>
      <c r="G53" s="38">
        <v>11162.5</v>
      </c>
      <c r="H53" s="31">
        <f t="shared" si="0"/>
        <v>109.840098400984</v>
      </c>
      <c r="I53" s="32">
        <f t="shared" si="1"/>
        <v>107.29046520569013</v>
      </c>
    </row>
    <row r="54" spans="1:9" x14ac:dyDescent="0.25">
      <c r="A54" s="102" t="s">
        <v>71</v>
      </c>
      <c r="B54" s="103"/>
      <c r="C54" s="15" t="s">
        <v>72</v>
      </c>
      <c r="D54" s="17"/>
      <c r="E54" s="19">
        <f>(E56+E63+E98)</f>
        <v>27580.530000000002</v>
      </c>
      <c r="F54" s="19">
        <f>(F56+F63+F98)</f>
        <v>76021</v>
      </c>
      <c r="G54" s="19">
        <f>(G56+G63+G98)</f>
        <v>45251.91</v>
      </c>
      <c r="H54" s="31">
        <f t="shared" si="0"/>
        <v>164.07193770388025</v>
      </c>
      <c r="I54" s="32">
        <f t="shared" si="1"/>
        <v>59.525538995803792</v>
      </c>
    </row>
    <row r="55" spans="1:9" x14ac:dyDescent="0.25">
      <c r="A55" s="102" t="s">
        <v>35</v>
      </c>
      <c r="B55" s="103"/>
      <c r="C55" s="15" t="s">
        <v>36</v>
      </c>
      <c r="D55" s="17"/>
      <c r="E55" s="18"/>
      <c r="F55" s="18"/>
      <c r="G55" s="18"/>
      <c r="H55" s="31"/>
      <c r="I55" s="32"/>
    </row>
    <row r="56" spans="1:9" x14ac:dyDescent="0.25">
      <c r="A56" s="102" t="s">
        <v>73</v>
      </c>
      <c r="B56" s="103"/>
      <c r="C56" s="15" t="s">
        <v>118</v>
      </c>
      <c r="D56" s="17"/>
      <c r="E56" s="19">
        <f>(E58+E59+E60)</f>
        <v>7962.95</v>
      </c>
      <c r="F56" s="19">
        <f>SUM(F58:F59)</f>
        <v>7500</v>
      </c>
      <c r="G56" s="19">
        <v>7500</v>
      </c>
      <c r="H56" s="31">
        <f t="shared" si="0"/>
        <v>94.186199837999737</v>
      </c>
      <c r="I56" s="32">
        <f t="shared" si="1"/>
        <v>100</v>
      </c>
    </row>
    <row r="57" spans="1:9" x14ac:dyDescent="0.25">
      <c r="A57" s="27" t="s">
        <v>39</v>
      </c>
      <c r="B57" s="27" t="s">
        <v>40</v>
      </c>
      <c r="C57" s="15"/>
      <c r="D57" s="15"/>
      <c r="E57" s="16"/>
      <c r="F57" s="16"/>
      <c r="G57" s="16"/>
      <c r="H57" s="31"/>
      <c r="I57" s="32"/>
    </row>
    <row r="58" spans="1:9" s="1" customFormat="1" x14ac:dyDescent="0.25">
      <c r="A58" s="37">
        <v>215</v>
      </c>
      <c r="B58" s="74">
        <v>3211</v>
      </c>
      <c r="C58" s="37" t="s">
        <v>42</v>
      </c>
      <c r="D58" s="74">
        <v>110</v>
      </c>
      <c r="E58" s="38">
        <v>0</v>
      </c>
      <c r="F58" s="38">
        <v>1500</v>
      </c>
      <c r="G58" s="11">
        <v>1500</v>
      </c>
      <c r="H58" s="31">
        <v>0</v>
      </c>
      <c r="I58" s="32">
        <f t="shared" si="1"/>
        <v>100</v>
      </c>
    </row>
    <row r="59" spans="1:9" s="1" customFormat="1" x14ac:dyDescent="0.25">
      <c r="A59" s="37">
        <v>216</v>
      </c>
      <c r="B59" s="74">
        <v>3221</v>
      </c>
      <c r="C59" s="37" t="s">
        <v>74</v>
      </c>
      <c r="D59" s="74">
        <v>110</v>
      </c>
      <c r="E59" s="38">
        <v>5991.95</v>
      </c>
      <c r="F59" s="38">
        <v>6000</v>
      </c>
      <c r="G59" s="11">
        <v>6000</v>
      </c>
      <c r="H59" s="31">
        <f t="shared" si="0"/>
        <v>100.13434691544489</v>
      </c>
      <c r="I59" s="32">
        <f t="shared" si="1"/>
        <v>100</v>
      </c>
    </row>
    <row r="60" spans="1:9" s="1" customFormat="1" x14ac:dyDescent="0.25">
      <c r="A60" s="79"/>
      <c r="B60" s="80">
        <v>3299</v>
      </c>
      <c r="C60" s="35" t="s">
        <v>128</v>
      </c>
      <c r="D60" s="74">
        <v>110</v>
      </c>
      <c r="E60" s="38">
        <v>1971</v>
      </c>
      <c r="F60" s="38">
        <v>0</v>
      </c>
      <c r="G60" s="11">
        <v>0</v>
      </c>
      <c r="H60" s="31">
        <f t="shared" si="0"/>
        <v>0</v>
      </c>
      <c r="I60" s="32">
        <v>0</v>
      </c>
    </row>
    <row r="61" spans="1:9" x14ac:dyDescent="0.25">
      <c r="A61" s="102" t="s">
        <v>71</v>
      </c>
      <c r="B61" s="103"/>
      <c r="C61" s="15" t="s">
        <v>72</v>
      </c>
      <c r="D61" s="17"/>
      <c r="E61" s="19"/>
      <c r="F61" s="19"/>
      <c r="G61" s="18"/>
      <c r="H61" s="31"/>
      <c r="I61" s="32"/>
    </row>
    <row r="62" spans="1:9" x14ac:dyDescent="0.25">
      <c r="A62" s="102" t="s">
        <v>35</v>
      </c>
      <c r="B62" s="103"/>
      <c r="C62" s="15" t="s">
        <v>36</v>
      </c>
      <c r="D62" s="17"/>
      <c r="E62" s="18"/>
      <c r="F62" s="18"/>
      <c r="G62" s="18"/>
      <c r="H62" s="31"/>
      <c r="I62" s="32"/>
    </row>
    <row r="63" spans="1:9" x14ac:dyDescent="0.25">
      <c r="A63" s="102" t="s">
        <v>75</v>
      </c>
      <c r="B63" s="103"/>
      <c r="C63" s="15" t="s">
        <v>76</v>
      </c>
      <c r="D63" s="17"/>
      <c r="E63" s="19">
        <v>1672.5</v>
      </c>
      <c r="F63" s="19">
        <f>F65+F66+F67+F68+F69+F72+F75+F76+F77+F83+F87+F91</f>
        <v>48521</v>
      </c>
      <c r="G63" s="19">
        <v>25838.080000000002</v>
      </c>
      <c r="H63" s="31">
        <f t="shared" si="0"/>
        <v>1544.8777279521676</v>
      </c>
      <c r="I63" s="32">
        <f t="shared" si="1"/>
        <v>53.251334473733024</v>
      </c>
    </row>
    <row r="64" spans="1:9" x14ac:dyDescent="0.25">
      <c r="A64" s="27" t="s">
        <v>39</v>
      </c>
      <c r="B64" s="27" t="s">
        <v>40</v>
      </c>
      <c r="C64" s="15"/>
      <c r="D64" s="15"/>
      <c r="E64" s="16"/>
      <c r="F64" s="16"/>
      <c r="G64" s="16"/>
      <c r="H64" s="31"/>
      <c r="I64" s="32"/>
    </row>
    <row r="65" spans="1:9" s="1" customFormat="1" x14ac:dyDescent="0.25">
      <c r="A65" s="37">
        <v>223</v>
      </c>
      <c r="B65" s="74">
        <v>3121</v>
      </c>
      <c r="C65" s="37" t="s">
        <v>68</v>
      </c>
      <c r="D65" s="74">
        <v>5103</v>
      </c>
      <c r="E65" s="38">
        <v>0</v>
      </c>
      <c r="F65" s="38">
        <v>1296</v>
      </c>
      <c r="G65" s="38">
        <v>0</v>
      </c>
      <c r="H65" s="31">
        <v>0</v>
      </c>
      <c r="I65" s="32">
        <f t="shared" si="1"/>
        <v>0</v>
      </c>
    </row>
    <row r="66" spans="1:9" s="1" customFormat="1" x14ac:dyDescent="0.25">
      <c r="A66" s="37">
        <v>225</v>
      </c>
      <c r="B66" s="74">
        <v>3211</v>
      </c>
      <c r="C66" s="37" t="s">
        <v>42</v>
      </c>
      <c r="D66" s="74">
        <v>31</v>
      </c>
      <c r="E66" s="38">
        <v>0</v>
      </c>
      <c r="F66" s="38">
        <v>200</v>
      </c>
      <c r="G66" s="38">
        <v>0</v>
      </c>
      <c r="H66" s="31">
        <v>0</v>
      </c>
      <c r="I66" s="32">
        <f t="shared" si="1"/>
        <v>0</v>
      </c>
    </row>
    <row r="67" spans="1:9" s="1" customFormat="1" x14ac:dyDescent="0.25">
      <c r="A67" s="37">
        <v>228</v>
      </c>
      <c r="B67" s="74">
        <v>3214</v>
      </c>
      <c r="C67" s="37" t="s">
        <v>77</v>
      </c>
      <c r="D67" s="74">
        <v>31</v>
      </c>
      <c r="E67" s="38">
        <v>0</v>
      </c>
      <c r="F67" s="38">
        <v>200</v>
      </c>
      <c r="G67" s="38">
        <v>0</v>
      </c>
      <c r="H67" s="31">
        <v>0</v>
      </c>
      <c r="I67" s="32">
        <f t="shared" si="1"/>
        <v>0</v>
      </c>
    </row>
    <row r="68" spans="1:9" s="1" customFormat="1" x14ac:dyDescent="0.25">
      <c r="A68" s="37">
        <v>229</v>
      </c>
      <c r="B68" s="74">
        <v>3221</v>
      </c>
      <c r="C68" s="37" t="s">
        <v>78</v>
      </c>
      <c r="D68" s="74">
        <v>42034</v>
      </c>
      <c r="E68" s="38">
        <v>0</v>
      </c>
      <c r="F68" s="38">
        <v>239</v>
      </c>
      <c r="G68" s="38">
        <v>0</v>
      </c>
      <c r="H68" s="31">
        <v>0</v>
      </c>
      <c r="I68" s="32">
        <f t="shared" si="1"/>
        <v>0</v>
      </c>
    </row>
    <row r="69" spans="1:9" s="1" customFormat="1" x14ac:dyDescent="0.25">
      <c r="A69" s="3">
        <v>230</v>
      </c>
      <c r="B69" s="75">
        <v>3222</v>
      </c>
      <c r="C69" s="3" t="s">
        <v>46</v>
      </c>
      <c r="D69" s="75"/>
      <c r="E69" s="38">
        <v>0</v>
      </c>
      <c r="F69" s="11">
        <v>2638.79</v>
      </c>
      <c r="G69" s="38">
        <v>0</v>
      </c>
      <c r="H69" s="31">
        <v>0</v>
      </c>
      <c r="I69" s="32">
        <f t="shared" si="1"/>
        <v>0</v>
      </c>
    </row>
    <row r="70" spans="1:9" s="22" customFormat="1" x14ac:dyDescent="0.25">
      <c r="A70" s="21">
        <v>2304</v>
      </c>
      <c r="B70" s="76">
        <v>32221</v>
      </c>
      <c r="C70" s="21" t="s">
        <v>46</v>
      </c>
      <c r="D70" s="76">
        <v>5103</v>
      </c>
      <c r="E70" s="38">
        <v>0</v>
      </c>
      <c r="F70" s="23">
        <v>2400</v>
      </c>
      <c r="G70" s="38">
        <v>0</v>
      </c>
      <c r="H70" s="31">
        <v>0</v>
      </c>
      <c r="I70" s="32">
        <f t="shared" si="1"/>
        <v>0</v>
      </c>
    </row>
    <row r="71" spans="1:9" s="22" customFormat="1" x14ac:dyDescent="0.25">
      <c r="A71" s="21">
        <v>2306</v>
      </c>
      <c r="B71" s="76">
        <v>32221</v>
      </c>
      <c r="C71" s="21" t="s">
        <v>46</v>
      </c>
      <c r="D71" s="76">
        <v>42034</v>
      </c>
      <c r="E71" s="38">
        <v>0</v>
      </c>
      <c r="F71" s="23">
        <v>238.79</v>
      </c>
      <c r="G71" s="38">
        <v>0</v>
      </c>
      <c r="H71" s="31">
        <v>0</v>
      </c>
      <c r="I71" s="32">
        <f t="shared" si="1"/>
        <v>0</v>
      </c>
    </row>
    <row r="72" spans="1:9" s="1" customFormat="1" x14ac:dyDescent="0.25">
      <c r="A72" s="3">
        <v>233</v>
      </c>
      <c r="B72" s="75">
        <v>3225</v>
      </c>
      <c r="C72" s="3" t="s">
        <v>79</v>
      </c>
      <c r="D72" s="75">
        <v>42034</v>
      </c>
      <c r="E72" s="38">
        <v>0</v>
      </c>
      <c r="F72" s="11">
        <f>SUM(F73:F74)</f>
        <v>3000</v>
      </c>
      <c r="G72" s="38">
        <v>0</v>
      </c>
      <c r="H72" s="31">
        <v>0</v>
      </c>
      <c r="I72" s="32">
        <f t="shared" ref="I72:I104" si="2">(G72/F72)*100</f>
        <v>0</v>
      </c>
    </row>
    <row r="73" spans="1:9" s="22" customFormat="1" x14ac:dyDescent="0.25">
      <c r="A73" s="24">
        <v>2333</v>
      </c>
      <c r="B73" s="77">
        <v>32251</v>
      </c>
      <c r="C73" s="21" t="s">
        <v>79</v>
      </c>
      <c r="D73" s="77">
        <v>42034</v>
      </c>
      <c r="E73" s="38">
        <v>0</v>
      </c>
      <c r="F73" s="25">
        <v>1000</v>
      </c>
      <c r="G73" s="38">
        <v>0</v>
      </c>
      <c r="H73" s="31">
        <v>0</v>
      </c>
      <c r="I73" s="32">
        <f t="shared" si="2"/>
        <v>0</v>
      </c>
    </row>
    <row r="74" spans="1:9" s="22" customFormat="1" x14ac:dyDescent="0.25">
      <c r="A74" s="24">
        <v>2334</v>
      </c>
      <c r="B74" s="77">
        <v>32251</v>
      </c>
      <c r="C74" s="21" t="s">
        <v>79</v>
      </c>
      <c r="D74" s="76">
        <v>5103</v>
      </c>
      <c r="E74" s="38">
        <v>0</v>
      </c>
      <c r="F74" s="23">
        <v>2000</v>
      </c>
      <c r="G74" s="38">
        <v>0</v>
      </c>
      <c r="H74" s="31">
        <v>0</v>
      </c>
      <c r="I74" s="32">
        <f t="shared" si="2"/>
        <v>0</v>
      </c>
    </row>
    <row r="75" spans="1:9" s="1" customFormat="1" x14ac:dyDescent="0.25">
      <c r="A75" s="24">
        <v>237</v>
      </c>
      <c r="B75" s="74">
        <v>3235</v>
      </c>
      <c r="C75" s="37" t="s">
        <v>83</v>
      </c>
      <c r="D75" s="74">
        <v>5103</v>
      </c>
      <c r="E75" s="38">
        <v>0</v>
      </c>
      <c r="F75" s="38">
        <v>1800</v>
      </c>
      <c r="G75" s="38">
        <v>0</v>
      </c>
      <c r="H75" s="31">
        <v>0</v>
      </c>
      <c r="I75" s="32">
        <f t="shared" si="2"/>
        <v>0</v>
      </c>
    </row>
    <row r="76" spans="1:9" s="1" customFormat="1" x14ac:dyDescent="0.25">
      <c r="A76" s="24">
        <v>242</v>
      </c>
      <c r="B76" s="74">
        <v>3241</v>
      </c>
      <c r="C76" s="37" t="s">
        <v>84</v>
      </c>
      <c r="D76" s="74">
        <v>5103</v>
      </c>
      <c r="E76" s="38">
        <v>0</v>
      </c>
      <c r="F76" s="38">
        <v>200</v>
      </c>
      <c r="G76" s="38">
        <v>0</v>
      </c>
      <c r="H76" s="31">
        <v>0</v>
      </c>
      <c r="I76" s="32">
        <f t="shared" si="2"/>
        <v>0</v>
      </c>
    </row>
    <row r="77" spans="1:9" s="1" customFormat="1" x14ac:dyDescent="0.25">
      <c r="A77" s="43">
        <v>245</v>
      </c>
      <c r="B77" s="75">
        <v>3299</v>
      </c>
      <c r="C77" s="3" t="s">
        <v>85</v>
      </c>
      <c r="D77" s="75"/>
      <c r="E77" s="11">
        <v>662.5</v>
      </c>
      <c r="F77" s="11">
        <f>SUM(F78:F82)</f>
        <v>4906.3900000000003</v>
      </c>
      <c r="G77" s="38">
        <v>0</v>
      </c>
      <c r="H77" s="31">
        <f t="shared" ref="H77:H104" si="3">(G77/E77)*100</f>
        <v>0</v>
      </c>
      <c r="I77" s="32">
        <f t="shared" si="2"/>
        <v>0</v>
      </c>
    </row>
    <row r="78" spans="1:9" s="22" customFormat="1" x14ac:dyDescent="0.25">
      <c r="A78" s="24">
        <v>2451</v>
      </c>
      <c r="B78" s="76">
        <v>32999</v>
      </c>
      <c r="C78" s="21" t="s">
        <v>85</v>
      </c>
      <c r="D78" s="74">
        <v>31</v>
      </c>
      <c r="E78" s="38">
        <v>0</v>
      </c>
      <c r="F78" s="23">
        <v>300</v>
      </c>
      <c r="G78" s="38">
        <v>0</v>
      </c>
      <c r="H78" s="31">
        <v>0</v>
      </c>
      <c r="I78" s="32">
        <f t="shared" si="2"/>
        <v>0</v>
      </c>
    </row>
    <row r="79" spans="1:9" s="22" customFormat="1" x14ac:dyDescent="0.25">
      <c r="A79" s="24">
        <v>2452</v>
      </c>
      <c r="B79" s="76">
        <v>32999</v>
      </c>
      <c r="C79" s="21" t="s">
        <v>85</v>
      </c>
      <c r="D79" s="74">
        <v>41</v>
      </c>
      <c r="E79" s="38">
        <v>662.5</v>
      </c>
      <c r="F79" s="23">
        <v>2000</v>
      </c>
      <c r="G79" s="38">
        <v>0</v>
      </c>
      <c r="H79" s="31">
        <v>0</v>
      </c>
      <c r="I79" s="32">
        <f t="shared" si="2"/>
        <v>0</v>
      </c>
    </row>
    <row r="80" spans="1:9" s="22" customFormat="1" x14ac:dyDescent="0.25">
      <c r="A80" s="24">
        <v>2453</v>
      </c>
      <c r="B80" s="76">
        <v>32999</v>
      </c>
      <c r="C80" s="21" t="s">
        <v>85</v>
      </c>
      <c r="D80" s="74">
        <v>61</v>
      </c>
      <c r="E80" s="38">
        <v>0</v>
      </c>
      <c r="F80" s="23">
        <v>500</v>
      </c>
      <c r="G80" s="38">
        <v>0</v>
      </c>
      <c r="H80" s="31">
        <v>0</v>
      </c>
      <c r="I80" s="32">
        <f t="shared" si="2"/>
        <v>0</v>
      </c>
    </row>
    <row r="81" spans="1:9" s="22" customFormat="1" x14ac:dyDescent="0.25">
      <c r="A81" s="24">
        <v>2455</v>
      </c>
      <c r="B81" s="76">
        <v>32999</v>
      </c>
      <c r="C81" s="21" t="s">
        <v>85</v>
      </c>
      <c r="D81" s="74">
        <v>53</v>
      </c>
      <c r="E81" s="38">
        <v>0</v>
      </c>
      <c r="F81" s="23">
        <v>2000</v>
      </c>
      <c r="G81" s="38">
        <v>0</v>
      </c>
      <c r="H81" s="31">
        <v>0</v>
      </c>
      <c r="I81" s="32">
        <f t="shared" si="2"/>
        <v>0</v>
      </c>
    </row>
    <row r="82" spans="1:9" s="22" customFormat="1" x14ac:dyDescent="0.25">
      <c r="A82" s="24">
        <v>2457</v>
      </c>
      <c r="B82" s="76">
        <v>32999</v>
      </c>
      <c r="C82" s="21" t="s">
        <v>85</v>
      </c>
      <c r="D82" s="74">
        <v>42034</v>
      </c>
      <c r="E82" s="38">
        <v>0</v>
      </c>
      <c r="F82" s="23">
        <v>106.39</v>
      </c>
      <c r="G82" s="38">
        <v>0</v>
      </c>
      <c r="H82" s="31">
        <v>0</v>
      </c>
      <c r="I82" s="32">
        <f t="shared" si="2"/>
        <v>0</v>
      </c>
    </row>
    <row r="83" spans="1:9" s="1" customFormat="1" x14ac:dyDescent="0.25">
      <c r="A83" s="44">
        <v>248</v>
      </c>
      <c r="B83" s="75">
        <v>4221</v>
      </c>
      <c r="C83" s="3" t="s">
        <v>86</v>
      </c>
      <c r="D83" s="75"/>
      <c r="E83" s="38">
        <v>0</v>
      </c>
      <c r="F83" s="11">
        <v>15160</v>
      </c>
      <c r="G83" s="38">
        <v>0</v>
      </c>
      <c r="H83" s="31">
        <v>0</v>
      </c>
      <c r="I83" s="32">
        <f t="shared" si="2"/>
        <v>0</v>
      </c>
    </row>
    <row r="84" spans="1:9" s="1" customFormat="1" x14ac:dyDescent="0.25">
      <c r="A84" s="40"/>
      <c r="B84" s="74">
        <v>42211</v>
      </c>
      <c r="C84" s="37" t="s">
        <v>106</v>
      </c>
      <c r="D84" s="74">
        <v>5103</v>
      </c>
      <c r="E84" s="38">
        <v>0</v>
      </c>
      <c r="F84" s="38">
        <v>0</v>
      </c>
      <c r="G84" s="38">
        <v>0</v>
      </c>
      <c r="H84" s="31">
        <v>0</v>
      </c>
      <c r="I84" s="32">
        <v>0</v>
      </c>
    </row>
    <row r="85" spans="1:9" s="22" customFormat="1" x14ac:dyDescent="0.25">
      <c r="A85" s="24">
        <v>2483</v>
      </c>
      <c r="B85" s="76">
        <v>42219</v>
      </c>
      <c r="C85" s="21" t="s">
        <v>86</v>
      </c>
      <c r="D85" s="76">
        <v>42034</v>
      </c>
      <c r="E85" s="38">
        <v>0</v>
      </c>
      <c r="F85" s="23">
        <v>160</v>
      </c>
      <c r="G85" s="38">
        <v>0</v>
      </c>
      <c r="H85" s="31">
        <v>0</v>
      </c>
      <c r="I85" s="32">
        <f t="shared" si="2"/>
        <v>0</v>
      </c>
    </row>
    <row r="86" spans="1:9" s="22" customFormat="1" x14ac:dyDescent="0.25">
      <c r="A86" s="24">
        <v>2485</v>
      </c>
      <c r="B86" s="76">
        <v>42219</v>
      </c>
      <c r="C86" s="21" t="s">
        <v>86</v>
      </c>
      <c r="D86" s="76">
        <v>5103</v>
      </c>
      <c r="E86" s="38">
        <v>0</v>
      </c>
      <c r="F86" s="23">
        <v>15000</v>
      </c>
      <c r="G86" s="38">
        <v>0</v>
      </c>
      <c r="H86" s="31">
        <v>0</v>
      </c>
      <c r="I86" s="32">
        <f t="shared" si="2"/>
        <v>0</v>
      </c>
    </row>
    <row r="87" spans="1:9" s="1" customFormat="1" x14ac:dyDescent="0.25">
      <c r="A87" s="44">
        <v>252</v>
      </c>
      <c r="B87" s="75">
        <v>4241</v>
      </c>
      <c r="C87" s="3" t="s">
        <v>87</v>
      </c>
      <c r="D87" s="75"/>
      <c r="E87" s="38">
        <v>0</v>
      </c>
      <c r="F87" s="11">
        <f>SUM(F88:F90)</f>
        <v>2512.21</v>
      </c>
      <c r="G87" s="11">
        <v>989.99</v>
      </c>
      <c r="H87" s="31">
        <v>0</v>
      </c>
      <c r="I87" s="32">
        <f t="shared" si="2"/>
        <v>39.40713554997393</v>
      </c>
    </row>
    <row r="88" spans="1:9" s="22" customFormat="1" x14ac:dyDescent="0.25">
      <c r="A88" s="24">
        <v>2524</v>
      </c>
      <c r="B88" s="76">
        <v>42411</v>
      </c>
      <c r="C88" s="21" t="s">
        <v>87</v>
      </c>
      <c r="D88" s="76">
        <v>61</v>
      </c>
      <c r="E88" s="38">
        <v>0</v>
      </c>
      <c r="F88" s="23">
        <v>500</v>
      </c>
      <c r="G88" s="23">
        <v>0</v>
      </c>
      <c r="H88" s="31">
        <v>0</v>
      </c>
      <c r="I88" s="32">
        <f t="shared" si="2"/>
        <v>0</v>
      </c>
    </row>
    <row r="89" spans="1:9" s="22" customFormat="1" x14ac:dyDescent="0.25">
      <c r="A89" s="24">
        <v>2525</v>
      </c>
      <c r="B89" s="76">
        <v>42411</v>
      </c>
      <c r="C89" s="21" t="s">
        <v>87</v>
      </c>
      <c r="D89" s="76">
        <v>5103</v>
      </c>
      <c r="E89" s="38">
        <v>1000</v>
      </c>
      <c r="F89" s="23">
        <v>2000</v>
      </c>
      <c r="G89" s="23">
        <v>0</v>
      </c>
      <c r="H89" s="31">
        <f t="shared" si="3"/>
        <v>0</v>
      </c>
      <c r="I89" s="32">
        <f t="shared" si="2"/>
        <v>0</v>
      </c>
    </row>
    <row r="90" spans="1:9" s="22" customFormat="1" x14ac:dyDescent="0.25">
      <c r="A90" s="24">
        <v>2527</v>
      </c>
      <c r="B90" s="76">
        <v>42411</v>
      </c>
      <c r="C90" s="21" t="s">
        <v>87</v>
      </c>
      <c r="D90" s="76">
        <v>42034</v>
      </c>
      <c r="E90" s="38">
        <v>10</v>
      </c>
      <c r="F90" s="23">
        <v>12.21</v>
      </c>
      <c r="G90" s="23">
        <v>0</v>
      </c>
      <c r="H90" s="31">
        <f t="shared" si="3"/>
        <v>0</v>
      </c>
      <c r="I90" s="32">
        <f t="shared" si="2"/>
        <v>0</v>
      </c>
    </row>
    <row r="91" spans="1:9" s="1" customFormat="1" x14ac:dyDescent="0.25">
      <c r="A91" s="45" t="s">
        <v>80</v>
      </c>
      <c r="B91" s="75">
        <v>3236</v>
      </c>
      <c r="C91" s="3" t="s">
        <v>56</v>
      </c>
      <c r="D91" s="75"/>
      <c r="E91" s="11">
        <v>0</v>
      </c>
      <c r="F91" s="11">
        <f>SUM(F92:F93)</f>
        <v>16368.61</v>
      </c>
      <c r="G91" s="68">
        <v>16368.61</v>
      </c>
      <c r="H91" s="31">
        <v>0</v>
      </c>
      <c r="I91" s="32">
        <f t="shared" si="2"/>
        <v>100</v>
      </c>
    </row>
    <row r="92" spans="1:9" s="22" customFormat="1" x14ac:dyDescent="0.25">
      <c r="A92" s="26" t="s">
        <v>81</v>
      </c>
      <c r="B92" s="76">
        <v>32363</v>
      </c>
      <c r="C92" s="21" t="s">
        <v>88</v>
      </c>
      <c r="D92" s="76">
        <v>42034</v>
      </c>
      <c r="E92" s="38">
        <v>0</v>
      </c>
      <c r="F92" s="23">
        <v>2733.61</v>
      </c>
      <c r="G92" s="23">
        <v>2733.61</v>
      </c>
      <c r="H92" s="31">
        <v>0</v>
      </c>
      <c r="I92" s="32">
        <f t="shared" si="2"/>
        <v>100</v>
      </c>
    </row>
    <row r="93" spans="1:9" s="22" customFormat="1" x14ac:dyDescent="0.25">
      <c r="A93" s="26" t="s">
        <v>82</v>
      </c>
      <c r="B93" s="76">
        <v>32363</v>
      </c>
      <c r="C93" s="21" t="s">
        <v>88</v>
      </c>
      <c r="D93" s="76">
        <v>5103</v>
      </c>
      <c r="E93" s="38">
        <v>0</v>
      </c>
      <c r="F93" s="23">
        <v>13635</v>
      </c>
      <c r="G93" s="23">
        <v>13635</v>
      </c>
      <c r="H93" s="31">
        <v>0</v>
      </c>
      <c r="I93" s="32">
        <f t="shared" si="2"/>
        <v>100</v>
      </c>
    </row>
    <row r="94" spans="1:9" s="22" customFormat="1" x14ac:dyDescent="0.25">
      <c r="A94" s="67" t="s">
        <v>125</v>
      </c>
      <c r="B94" s="78">
        <v>3296</v>
      </c>
      <c r="C94" s="12" t="s">
        <v>124</v>
      </c>
      <c r="D94" s="76">
        <v>5103</v>
      </c>
      <c r="E94" s="38">
        <v>0</v>
      </c>
      <c r="F94" s="23"/>
      <c r="G94" s="23">
        <v>2210.09</v>
      </c>
      <c r="H94" s="31">
        <v>0</v>
      </c>
      <c r="I94" s="32">
        <v>0</v>
      </c>
    </row>
    <row r="95" spans="1:9" s="22" customFormat="1" x14ac:dyDescent="0.25">
      <c r="A95" s="67" t="s">
        <v>126</v>
      </c>
      <c r="B95" s="78">
        <v>3111</v>
      </c>
      <c r="C95" s="12" t="s">
        <v>127</v>
      </c>
      <c r="D95" s="76">
        <v>5103</v>
      </c>
      <c r="E95" s="38">
        <v>0</v>
      </c>
      <c r="F95" s="23"/>
      <c r="G95" s="23">
        <v>6269.39</v>
      </c>
      <c r="H95" s="31">
        <v>0</v>
      </c>
      <c r="I95" s="32">
        <v>0</v>
      </c>
    </row>
    <row r="96" spans="1:9" x14ac:dyDescent="0.25">
      <c r="A96" s="102" t="s">
        <v>71</v>
      </c>
      <c r="B96" s="103"/>
      <c r="C96" s="15" t="s">
        <v>72</v>
      </c>
      <c r="D96" s="17"/>
      <c r="E96" s="38"/>
      <c r="F96" s="19"/>
      <c r="G96" s="19"/>
      <c r="H96" s="31"/>
      <c r="I96" s="32"/>
    </row>
    <row r="97" spans="1:9" x14ac:dyDescent="0.25">
      <c r="A97" s="102" t="s">
        <v>89</v>
      </c>
      <c r="B97" s="103"/>
      <c r="C97" s="15" t="s">
        <v>90</v>
      </c>
      <c r="D97" s="17"/>
      <c r="E97" s="38"/>
      <c r="F97" s="18"/>
      <c r="G97" s="18"/>
      <c r="H97" s="31"/>
      <c r="I97" s="32"/>
    </row>
    <row r="98" spans="1:9" x14ac:dyDescent="0.25">
      <c r="A98" s="102" t="s">
        <v>91</v>
      </c>
      <c r="B98" s="103"/>
      <c r="C98" s="15" t="s">
        <v>92</v>
      </c>
      <c r="D98" s="17"/>
      <c r="E98" s="11">
        <v>17945.080000000002</v>
      </c>
      <c r="F98" s="19">
        <f>F100</f>
        <v>20000</v>
      </c>
      <c r="G98" s="19">
        <v>11913.83</v>
      </c>
      <c r="H98" s="31">
        <f t="shared" si="3"/>
        <v>66.390509264935005</v>
      </c>
      <c r="I98" s="32">
        <f t="shared" si="2"/>
        <v>59.569150000000008</v>
      </c>
    </row>
    <row r="99" spans="1:9" x14ac:dyDescent="0.25">
      <c r="A99" s="27" t="s">
        <v>39</v>
      </c>
      <c r="B99" s="27" t="s">
        <v>40</v>
      </c>
      <c r="C99" s="15"/>
      <c r="D99" s="15"/>
      <c r="E99" s="38"/>
      <c r="F99" s="16"/>
      <c r="G99" s="16"/>
      <c r="H99" s="31"/>
      <c r="I99" s="32"/>
    </row>
    <row r="100" spans="1:9" x14ac:dyDescent="0.25">
      <c r="A100" s="2">
        <v>274</v>
      </c>
      <c r="B100" s="2">
        <v>4241</v>
      </c>
      <c r="C100" s="2" t="s">
        <v>92</v>
      </c>
      <c r="D100" s="81">
        <v>51034</v>
      </c>
      <c r="E100" s="38">
        <v>17945.080000000002</v>
      </c>
      <c r="F100" s="10">
        <v>20000</v>
      </c>
      <c r="G100" s="10">
        <v>11913.83</v>
      </c>
      <c r="H100" s="31">
        <f t="shared" si="3"/>
        <v>66.390509264935005</v>
      </c>
      <c r="I100" s="32">
        <f t="shared" si="2"/>
        <v>59.569150000000008</v>
      </c>
    </row>
    <row r="101" spans="1:9" x14ac:dyDescent="0.25">
      <c r="A101" s="2"/>
      <c r="B101" s="2"/>
      <c r="C101" s="2"/>
      <c r="D101" s="2"/>
      <c r="E101" s="10"/>
      <c r="F101" s="10"/>
      <c r="G101" s="10"/>
      <c r="H101" s="31"/>
      <c r="I101" s="32"/>
    </row>
    <row r="102" spans="1:9" x14ac:dyDescent="0.25">
      <c r="A102" s="2"/>
      <c r="B102" s="2"/>
      <c r="C102" s="41" t="s">
        <v>116</v>
      </c>
      <c r="D102" s="2"/>
      <c r="E102" s="11">
        <f>E8</f>
        <v>2978949.23</v>
      </c>
      <c r="F102" s="42">
        <v>3381325.46</v>
      </c>
      <c r="G102" s="46">
        <f>G8</f>
        <v>3239282.06</v>
      </c>
      <c r="H102" s="31">
        <f t="shared" si="3"/>
        <v>108.73908247170765</v>
      </c>
      <c r="I102" s="32">
        <f t="shared" si="2"/>
        <v>95.799179887285973</v>
      </c>
    </row>
    <row r="103" spans="1:9" x14ac:dyDescent="0.25">
      <c r="A103" s="2"/>
      <c r="B103" s="2"/>
      <c r="C103" s="3" t="s">
        <v>117</v>
      </c>
      <c r="D103" s="2"/>
      <c r="E103" s="11">
        <f>E54</f>
        <v>27580.530000000002</v>
      </c>
      <c r="F103" s="11">
        <v>76021</v>
      </c>
      <c r="G103" s="11">
        <f>G54</f>
        <v>45251.91</v>
      </c>
      <c r="H103" s="31">
        <f t="shared" si="3"/>
        <v>164.07193770388025</v>
      </c>
      <c r="I103" s="32">
        <f t="shared" si="2"/>
        <v>59.525538995803792</v>
      </c>
    </row>
    <row r="104" spans="1:9" x14ac:dyDescent="0.25">
      <c r="A104" s="2"/>
      <c r="B104" s="2"/>
      <c r="C104" s="3" t="s">
        <v>107</v>
      </c>
      <c r="D104" s="2"/>
      <c r="E104" s="11">
        <f>(E102+E103)</f>
        <v>3006529.76</v>
      </c>
      <c r="F104" s="11">
        <f>SUM(F102+F103)</f>
        <v>3457346.46</v>
      </c>
      <c r="G104" s="11">
        <f>(G102+G103)</f>
        <v>3284533.97</v>
      </c>
      <c r="H104" s="31">
        <f t="shared" si="3"/>
        <v>109.24668079786446</v>
      </c>
      <c r="I104" s="32">
        <f t="shared" si="2"/>
        <v>95.001585985108377</v>
      </c>
    </row>
  </sheetData>
  <mergeCells count="22">
    <mergeCell ref="A9:B9"/>
    <mergeCell ref="A10:B10"/>
    <mergeCell ref="A1:I3"/>
    <mergeCell ref="A4:B4"/>
    <mergeCell ref="A6:B6"/>
    <mergeCell ref="A7:B7"/>
    <mergeCell ref="A8:B8"/>
    <mergeCell ref="A40:B40"/>
    <mergeCell ref="A38:B38"/>
    <mergeCell ref="A39:B39"/>
    <mergeCell ref="A98:B98"/>
    <mergeCell ref="A45:B45"/>
    <mergeCell ref="A46:B46"/>
    <mergeCell ref="A47:B47"/>
    <mergeCell ref="A54:B54"/>
    <mergeCell ref="A55:B55"/>
    <mergeCell ref="A56:B56"/>
    <mergeCell ref="A61:B61"/>
    <mergeCell ref="A62:B62"/>
    <mergeCell ref="A63:B63"/>
    <mergeCell ref="A96:B96"/>
    <mergeCell ref="A97:B97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I43"/>
  <sheetViews>
    <sheetView topLeftCell="A25" workbookViewId="0">
      <selection activeCell="B38" sqref="B38:D38"/>
    </sheetView>
  </sheetViews>
  <sheetFormatPr defaultRowHeight="15" x14ac:dyDescent="0.25"/>
  <cols>
    <col min="4" max="4" width="12" customWidth="1"/>
    <col min="5" max="5" width="11.85546875" customWidth="1"/>
    <col min="6" max="6" width="15" customWidth="1"/>
    <col min="7" max="7" width="18.85546875" customWidth="1"/>
    <col min="8" max="8" width="10.85546875" customWidth="1"/>
    <col min="9" max="9" width="11" customWidth="1"/>
  </cols>
  <sheetData>
    <row r="6" spans="1:9" s="63" customFormat="1" x14ac:dyDescent="0.25">
      <c r="A6" s="63" t="s">
        <v>152</v>
      </c>
    </row>
    <row r="8" spans="1:9" ht="30" x14ac:dyDescent="0.25">
      <c r="A8" s="4" t="s">
        <v>159</v>
      </c>
      <c r="B8" s="3" t="s">
        <v>158</v>
      </c>
      <c r="C8" s="3"/>
      <c r="D8" s="2"/>
      <c r="E8" s="84" t="s">
        <v>140</v>
      </c>
      <c r="F8" s="84" t="s">
        <v>141</v>
      </c>
      <c r="G8" s="84" t="s">
        <v>147</v>
      </c>
      <c r="H8" s="4" t="s">
        <v>153</v>
      </c>
      <c r="I8" s="84" t="s">
        <v>154</v>
      </c>
    </row>
    <row r="9" spans="1:9" x14ac:dyDescent="0.25">
      <c r="A9" s="81">
        <v>1</v>
      </c>
      <c r="B9" s="109">
        <v>2</v>
      </c>
      <c r="C9" s="110"/>
      <c r="D9" s="111"/>
      <c r="E9" s="86">
        <v>3</v>
      </c>
      <c r="F9" s="86">
        <v>4</v>
      </c>
      <c r="G9" s="86">
        <v>5</v>
      </c>
      <c r="H9" s="86">
        <v>6</v>
      </c>
      <c r="I9" s="81">
        <v>7</v>
      </c>
    </row>
    <row r="10" spans="1:9" x14ac:dyDescent="0.25">
      <c r="A10" s="75">
        <v>1</v>
      </c>
      <c r="B10" s="3" t="s">
        <v>142</v>
      </c>
      <c r="C10" s="2"/>
      <c r="D10" s="2"/>
      <c r="E10" s="10"/>
      <c r="F10" s="10"/>
      <c r="G10" s="10"/>
      <c r="H10" s="2"/>
      <c r="I10" s="2"/>
    </row>
    <row r="11" spans="1:9" x14ac:dyDescent="0.25">
      <c r="A11" s="2"/>
      <c r="B11" s="10" t="s">
        <v>143</v>
      </c>
      <c r="C11" s="10"/>
      <c r="D11" s="10"/>
      <c r="E11" s="10">
        <v>252668.95</v>
      </c>
      <c r="F11" s="10">
        <v>309817.03000000003</v>
      </c>
      <c r="G11" s="10">
        <v>309758.23</v>
      </c>
      <c r="H11" s="10">
        <f>(G11/E11)*100</f>
        <v>122.59449766186148</v>
      </c>
      <c r="I11" s="10">
        <f>(G11/F11)*100</f>
        <v>99.981021056202096</v>
      </c>
    </row>
    <row r="12" spans="1:9" x14ac:dyDescent="0.25">
      <c r="A12" s="2"/>
      <c r="B12" s="10" t="s">
        <v>144</v>
      </c>
      <c r="C12" s="10"/>
      <c r="D12" s="10"/>
      <c r="E12" s="10">
        <v>252668.95</v>
      </c>
      <c r="F12" s="10">
        <v>309817.03000000003</v>
      </c>
      <c r="G12" s="10">
        <v>309758.23</v>
      </c>
      <c r="H12" s="10">
        <f>(G12/E12)*100</f>
        <v>122.59449766186148</v>
      </c>
      <c r="I12" s="10">
        <f>(G12/F12)*100</f>
        <v>99.981021056202096</v>
      </c>
    </row>
    <row r="13" spans="1:9" x14ac:dyDescent="0.25">
      <c r="A13" s="2"/>
      <c r="B13" s="88"/>
      <c r="C13" s="89"/>
      <c r="D13" s="90"/>
      <c r="E13" s="10"/>
      <c r="F13" s="10"/>
      <c r="G13" s="10"/>
      <c r="H13" s="10"/>
      <c r="I13" s="10"/>
    </row>
    <row r="14" spans="1:9" x14ac:dyDescent="0.25">
      <c r="A14" s="75">
        <v>3</v>
      </c>
      <c r="B14" s="11" t="s">
        <v>145</v>
      </c>
      <c r="C14" s="10"/>
      <c r="D14" s="10"/>
      <c r="E14" s="10"/>
      <c r="F14" s="10"/>
      <c r="G14" s="10"/>
      <c r="H14" s="10"/>
      <c r="I14" s="10"/>
    </row>
    <row r="15" spans="1:9" x14ac:dyDescent="0.25">
      <c r="A15" s="2"/>
      <c r="B15" s="10" t="s">
        <v>143</v>
      </c>
      <c r="C15" s="10"/>
      <c r="D15" s="10"/>
      <c r="E15" s="10"/>
      <c r="F15" s="10">
        <v>900</v>
      </c>
      <c r="G15" s="10">
        <v>0</v>
      </c>
      <c r="H15" s="10">
        <f t="shared" ref="H15:H30" si="0">(G15/F15)*100</f>
        <v>0</v>
      </c>
      <c r="I15" s="10">
        <f t="shared" ref="I15:I30" si="1">(G15/F15)*100</f>
        <v>0</v>
      </c>
    </row>
    <row r="16" spans="1:9" x14ac:dyDescent="0.25">
      <c r="A16" s="2"/>
      <c r="B16" s="10" t="s">
        <v>144</v>
      </c>
      <c r="C16" s="10"/>
      <c r="D16" s="10"/>
      <c r="E16" s="10"/>
      <c r="F16" s="10">
        <v>900</v>
      </c>
      <c r="G16" s="10">
        <v>0</v>
      </c>
      <c r="H16" s="10">
        <v>0</v>
      </c>
      <c r="I16" s="10">
        <v>0</v>
      </c>
    </row>
    <row r="17" spans="1:9" x14ac:dyDescent="0.25">
      <c r="A17" s="2"/>
      <c r="B17" s="82"/>
      <c r="C17" s="93"/>
      <c r="D17" s="94"/>
      <c r="E17" s="10"/>
      <c r="F17" s="10">
        <v>0</v>
      </c>
      <c r="G17" s="10"/>
      <c r="H17" s="10"/>
      <c r="I17" s="10"/>
    </row>
    <row r="18" spans="1:9" x14ac:dyDescent="0.25">
      <c r="A18" s="2"/>
      <c r="B18" s="112" t="s">
        <v>160</v>
      </c>
      <c r="C18" s="113"/>
      <c r="D18" s="114"/>
      <c r="E18" s="10"/>
      <c r="F18" s="95">
        <v>1756.39</v>
      </c>
      <c r="G18" s="10">
        <v>0</v>
      </c>
      <c r="H18" s="10">
        <v>0</v>
      </c>
      <c r="I18" s="10">
        <v>0</v>
      </c>
    </row>
    <row r="19" spans="1:9" x14ac:dyDescent="0.25">
      <c r="A19" s="2"/>
      <c r="B19" s="88"/>
      <c r="C19" s="89"/>
      <c r="D19" s="90"/>
      <c r="E19" s="10"/>
      <c r="F19" s="10"/>
      <c r="G19" s="10"/>
      <c r="H19" s="10"/>
      <c r="I19" s="10"/>
    </row>
    <row r="20" spans="1:9" x14ac:dyDescent="0.25">
      <c r="A20" s="75">
        <v>4</v>
      </c>
      <c r="B20" s="11" t="s">
        <v>146</v>
      </c>
      <c r="C20" s="10"/>
      <c r="D20" s="10"/>
      <c r="E20" s="10"/>
      <c r="F20" s="10"/>
      <c r="G20" s="10"/>
      <c r="H20" s="10"/>
      <c r="I20" s="10"/>
    </row>
    <row r="21" spans="1:9" x14ac:dyDescent="0.25">
      <c r="A21" s="2"/>
      <c r="B21" s="10" t="s">
        <v>143</v>
      </c>
      <c r="C21" s="10"/>
      <c r="D21" s="10"/>
      <c r="E21" s="10">
        <v>662.5</v>
      </c>
      <c r="F21" s="10">
        <v>2000</v>
      </c>
      <c r="G21" s="10">
        <v>0</v>
      </c>
      <c r="H21" s="10">
        <f t="shared" si="0"/>
        <v>0</v>
      </c>
      <c r="I21" s="10">
        <f t="shared" si="1"/>
        <v>0</v>
      </c>
    </row>
    <row r="22" spans="1:9" x14ac:dyDescent="0.25">
      <c r="A22" s="2"/>
      <c r="B22" s="10" t="s">
        <v>144</v>
      </c>
      <c r="C22" s="10"/>
      <c r="D22" s="10"/>
      <c r="E22" s="10">
        <v>662.5</v>
      </c>
      <c r="F22" s="10">
        <v>2000</v>
      </c>
      <c r="G22" s="10">
        <v>0</v>
      </c>
      <c r="H22" s="10">
        <v>0</v>
      </c>
      <c r="I22" s="10">
        <v>0</v>
      </c>
    </row>
    <row r="23" spans="1:9" x14ac:dyDescent="0.25">
      <c r="A23" s="2"/>
      <c r="B23" s="115"/>
      <c r="C23" s="116"/>
      <c r="D23" s="117"/>
      <c r="E23" s="10"/>
      <c r="F23" s="10"/>
      <c r="G23" s="10"/>
      <c r="H23" s="10"/>
      <c r="I23" s="10"/>
    </row>
    <row r="24" spans="1:9" x14ac:dyDescent="0.25">
      <c r="A24" s="75">
        <v>5</v>
      </c>
      <c r="B24" s="11" t="s">
        <v>148</v>
      </c>
      <c r="C24" s="10"/>
      <c r="D24" s="10"/>
      <c r="E24" s="10"/>
      <c r="F24" s="10"/>
      <c r="G24" s="10"/>
      <c r="H24" s="10"/>
      <c r="I24" s="10"/>
    </row>
    <row r="25" spans="1:9" x14ac:dyDescent="0.25">
      <c r="A25" s="2"/>
      <c r="B25" s="10" t="s">
        <v>143</v>
      </c>
      <c r="C25" s="10"/>
      <c r="D25" s="10"/>
      <c r="E25" s="10">
        <v>2755921.9199999999</v>
      </c>
      <c r="F25" s="10">
        <v>3139139.43</v>
      </c>
      <c r="G25" s="10">
        <v>2972052.14</v>
      </c>
      <c r="H25" s="10">
        <f>(G25/E25)*100</f>
        <v>107.84239271916674</v>
      </c>
      <c r="I25" s="10">
        <f t="shared" si="1"/>
        <v>94.677289947582864</v>
      </c>
    </row>
    <row r="26" spans="1:9" x14ac:dyDescent="0.25">
      <c r="A26" s="2"/>
      <c r="B26" s="10" t="s">
        <v>144</v>
      </c>
      <c r="C26" s="10"/>
      <c r="D26" s="10"/>
      <c r="E26" s="10">
        <v>2753188.31</v>
      </c>
      <c r="F26" s="10">
        <v>3141873.04</v>
      </c>
      <c r="G26" s="10">
        <v>2974775.74</v>
      </c>
      <c r="H26" s="10">
        <f>(G26/E26)*100</f>
        <v>108.04839353687363</v>
      </c>
      <c r="I26" s="10">
        <f t="shared" si="1"/>
        <v>94.681602411280124</v>
      </c>
    </row>
    <row r="27" spans="1:9" x14ac:dyDescent="0.25">
      <c r="A27" s="2"/>
      <c r="B27" s="68" t="s">
        <v>161</v>
      </c>
      <c r="C27" s="10"/>
      <c r="D27" s="10"/>
      <c r="E27" s="10">
        <v>2733.61</v>
      </c>
      <c r="F27" s="95">
        <v>2733.61</v>
      </c>
      <c r="G27" s="11">
        <v>2723.6</v>
      </c>
      <c r="H27" s="10"/>
      <c r="I27" s="10">
        <f t="shared" si="1"/>
        <v>99.633817552613564</v>
      </c>
    </row>
    <row r="28" spans="1:9" x14ac:dyDescent="0.25">
      <c r="A28" s="87"/>
      <c r="B28" s="120"/>
      <c r="C28" s="121"/>
      <c r="D28" s="122"/>
      <c r="E28" s="10"/>
      <c r="F28" s="10"/>
      <c r="G28" s="10"/>
      <c r="H28" s="10"/>
      <c r="I28" s="10"/>
    </row>
    <row r="29" spans="1:9" x14ac:dyDescent="0.25">
      <c r="A29" s="75">
        <v>6</v>
      </c>
      <c r="B29" s="11" t="s">
        <v>102</v>
      </c>
      <c r="C29" s="10"/>
      <c r="D29" s="10"/>
      <c r="E29" s="10"/>
      <c r="F29" s="10"/>
      <c r="G29" s="10"/>
      <c r="H29" s="10"/>
      <c r="I29" s="10"/>
    </row>
    <row r="30" spans="1:9" x14ac:dyDescent="0.25">
      <c r="A30" s="2"/>
      <c r="B30" s="10" t="s">
        <v>143</v>
      </c>
      <c r="C30" s="10"/>
      <c r="D30" s="10"/>
      <c r="E30" s="10">
        <v>0</v>
      </c>
      <c r="F30" s="10">
        <v>1000</v>
      </c>
      <c r="G30" s="10">
        <v>0</v>
      </c>
      <c r="H30" s="10">
        <f t="shared" si="0"/>
        <v>0</v>
      </c>
      <c r="I30" s="10">
        <f t="shared" si="1"/>
        <v>0</v>
      </c>
    </row>
    <row r="31" spans="1:9" x14ac:dyDescent="0.25">
      <c r="A31" s="2"/>
      <c r="B31" s="10" t="s">
        <v>144</v>
      </c>
      <c r="C31" s="10"/>
      <c r="D31" s="10"/>
      <c r="E31" s="10">
        <v>0</v>
      </c>
      <c r="F31" s="10">
        <v>1000</v>
      </c>
      <c r="G31" s="10">
        <v>0</v>
      </c>
      <c r="H31" s="10">
        <v>0</v>
      </c>
      <c r="I31" s="10">
        <v>0</v>
      </c>
    </row>
    <row r="32" spans="1:9" x14ac:dyDescent="0.25">
      <c r="A32" s="2"/>
      <c r="B32" s="11" t="s">
        <v>149</v>
      </c>
      <c r="C32" s="10"/>
      <c r="D32" s="10"/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5">
      <c r="A33" s="118"/>
      <c r="B33" s="123"/>
      <c r="C33" s="124"/>
      <c r="D33" s="124"/>
      <c r="E33" s="124"/>
      <c r="F33" s="124"/>
      <c r="G33" s="124"/>
      <c r="H33" s="124"/>
      <c r="I33" s="125"/>
    </row>
    <row r="34" spans="1:9" x14ac:dyDescent="0.25">
      <c r="A34" s="119"/>
      <c r="B34" s="126"/>
      <c r="C34" s="127"/>
      <c r="D34" s="127"/>
      <c r="E34" s="127"/>
      <c r="F34" s="127"/>
      <c r="G34" s="127"/>
      <c r="H34" s="127"/>
      <c r="I34" s="128"/>
    </row>
    <row r="35" spans="1:9" x14ac:dyDescent="0.25">
      <c r="A35" s="2"/>
      <c r="B35" s="112" t="s">
        <v>150</v>
      </c>
      <c r="C35" s="113"/>
      <c r="D35" s="114"/>
      <c r="E35" s="10">
        <v>3009253.37</v>
      </c>
      <c r="F35" s="10">
        <v>3452856.46</v>
      </c>
      <c r="G35" s="10">
        <v>3281810.37</v>
      </c>
      <c r="H35" s="10">
        <f>(G35/E35)*100</f>
        <v>109.05729649477804</v>
      </c>
      <c r="I35" s="10">
        <v>96</v>
      </c>
    </row>
    <row r="36" spans="1:9" x14ac:dyDescent="0.25">
      <c r="A36" s="2"/>
      <c r="B36" s="112" t="s">
        <v>151</v>
      </c>
      <c r="C36" s="113"/>
      <c r="D36" s="114"/>
      <c r="E36" s="10">
        <v>3006519.76</v>
      </c>
      <c r="F36" s="10">
        <v>3457346.46</v>
      </c>
      <c r="G36" s="10">
        <v>3284533.97</v>
      </c>
      <c r="H36" s="10">
        <f>(G36/E36)*100</f>
        <v>109.24704416378093</v>
      </c>
      <c r="I36" s="10">
        <v>95</v>
      </c>
    </row>
    <row r="37" spans="1:9" x14ac:dyDescent="0.25">
      <c r="A37" s="2"/>
      <c r="B37" s="112" t="s">
        <v>161</v>
      </c>
      <c r="C37" s="113"/>
      <c r="D37" s="114"/>
      <c r="E37" s="10">
        <v>2733.61</v>
      </c>
      <c r="F37" s="95">
        <v>4490</v>
      </c>
      <c r="G37" s="11">
        <v>2723.6</v>
      </c>
      <c r="H37" s="10">
        <f>(G37/E37)*100</f>
        <v>99.633817552613564</v>
      </c>
      <c r="I37" s="10">
        <v>60.88</v>
      </c>
    </row>
    <row r="38" spans="1:9" x14ac:dyDescent="0.25">
      <c r="A38" s="2"/>
      <c r="B38" s="112" t="s">
        <v>166</v>
      </c>
      <c r="C38" s="121"/>
      <c r="D38" s="122"/>
      <c r="E38" s="10"/>
      <c r="F38" s="95"/>
      <c r="G38" s="11">
        <v>1766.4</v>
      </c>
      <c r="H38" s="10"/>
      <c r="I38" s="10"/>
    </row>
    <row r="42" spans="1:9" x14ac:dyDescent="0.25">
      <c r="F42" t="s">
        <v>112</v>
      </c>
      <c r="H42" t="s">
        <v>155</v>
      </c>
    </row>
    <row r="43" spans="1:9" x14ac:dyDescent="0.25">
      <c r="F43" t="s">
        <v>113</v>
      </c>
      <c r="H43" t="s">
        <v>114</v>
      </c>
    </row>
  </sheetData>
  <mergeCells count="10">
    <mergeCell ref="B38:D38"/>
    <mergeCell ref="B37:D37"/>
    <mergeCell ref="B35:D35"/>
    <mergeCell ref="B33:I34"/>
    <mergeCell ref="B9:D9"/>
    <mergeCell ref="B18:D18"/>
    <mergeCell ref="B23:D23"/>
    <mergeCell ref="A33:A34"/>
    <mergeCell ref="B36:D36"/>
    <mergeCell ref="B28:D2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PRIH. I PRIM. PO EK. KLASIF.</vt:lpstr>
      <vt:lpstr>POSEBNI DIO</vt:lpstr>
      <vt:lpstr>PRIH. I RASH. PO IZV.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Tajnica</cp:lastModifiedBy>
  <cp:lastPrinted>2023-03-23T11:51:33Z</cp:lastPrinted>
  <dcterms:created xsi:type="dcterms:W3CDTF">2022-07-11T08:30:09Z</dcterms:created>
  <dcterms:modified xsi:type="dcterms:W3CDTF">2024-12-30T08:30:34Z</dcterms:modified>
</cp:coreProperties>
</file>