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ažetak" sheetId="1" r:id="rId1"/>
    <sheet name="Prihodi i rashodi-ekon.klasif." sheetId="2" r:id="rId2"/>
    <sheet name="Prihodi i rashodi-izvori" sheetId="3" r:id="rId3"/>
    <sheet name="Prih i rashodi-prog.,ekon,izvor" sheetId="4" r:id="rId4"/>
    <sheet name="Rashodi-funkcijska" sheetId="5" r:id="rId5"/>
  </sheets>
  <definedNames/>
  <calcPr fullCalcOnLoad="1"/>
</workbook>
</file>

<file path=xl/sharedStrings.xml><?xml version="1.0" encoding="utf-8"?>
<sst xmlns="http://schemas.openxmlformats.org/spreadsheetml/2006/main" count="344" uniqueCount="237">
  <si>
    <t>RASHODI UKUPNO</t>
  </si>
  <si>
    <t>Oznaka</t>
  </si>
  <si>
    <t>Izvor: 110 Opći prihodi i primitci</t>
  </si>
  <si>
    <t>Izvor: 41 Prihodi za posebne namjene - proračunski korisnici</t>
  </si>
  <si>
    <t>Izvor: 42 Višak/manjak prihoda korisnici</t>
  </si>
  <si>
    <t>Izvor: 51 Pomoći iz državnog proračuna</t>
  </si>
  <si>
    <t>Izvor: 61 Donacije - proračunski korisnici</t>
  </si>
  <si>
    <t>SVEUKUPNO PRIHODI:</t>
  </si>
  <si>
    <t>SVEUKUPNO RASHODI:</t>
  </si>
  <si>
    <t>321-NAKNADE TROŠKOVA ZAPOSLENICIMA</t>
  </si>
  <si>
    <t>3211-Službena putovanja</t>
  </si>
  <si>
    <t>3212-Naknade za prijevoz na posao i s posla</t>
  </si>
  <si>
    <t>3213-Stručno usavršavanje zaposlenika</t>
  </si>
  <si>
    <t>322-MATERIJALNI RASHODI</t>
  </si>
  <si>
    <t>3221-Uredski materijal</t>
  </si>
  <si>
    <t>3222-Materijali  i sirovine</t>
  </si>
  <si>
    <t>3223-Energija</t>
  </si>
  <si>
    <t>3225-Sitni inventar i auto gume</t>
  </si>
  <si>
    <t>323-RASHODI ZA USLUGE</t>
  </si>
  <si>
    <t>3234-Komunalne usluge</t>
  </si>
  <si>
    <t>3235-Zakupnine i najamnine</t>
  </si>
  <si>
    <t>3236-Zdravstvene i veterinarske usluge</t>
  </si>
  <si>
    <t>3237-Intelektualne i osobne usluge</t>
  </si>
  <si>
    <t>3238-Računalne usluge</t>
  </si>
  <si>
    <t>3239-Ostale usluge</t>
  </si>
  <si>
    <t>329-OSTALE USLUGE</t>
  </si>
  <si>
    <t>3292-Premije osiguranja</t>
  </si>
  <si>
    <t>3293-Reprezentacija</t>
  </si>
  <si>
    <t>3294-Članarine</t>
  </si>
  <si>
    <t>3299-Ostali nespom.rashodi poslovanja</t>
  </si>
  <si>
    <t>4221-Uredska oprema i namještaj</t>
  </si>
  <si>
    <t>329-OSTALI NESPOM.RASHODI</t>
  </si>
  <si>
    <t>3121-Ostali rashodi za zaposlene</t>
  </si>
  <si>
    <t>3111-Plaće po sudskim presudama</t>
  </si>
  <si>
    <t>3296-Troškovi sudskih postupaka</t>
  </si>
  <si>
    <t>4241-Knjige</t>
  </si>
  <si>
    <t>3111-Plaće za redovan rad</t>
  </si>
  <si>
    <t>3132-Doprinosi za OZO</t>
  </si>
  <si>
    <t>3295-Novčana naknad.za nezap.invalida</t>
  </si>
  <si>
    <t>SVEUKUPNO :</t>
  </si>
  <si>
    <t>3214-Ostale naknade troškova zaposlenima</t>
  </si>
  <si>
    <t>3227-Službena,radna i zaštitna odjeća i obuća</t>
  </si>
  <si>
    <t>343-OSTALI FINANCIJSKI RSHODI</t>
  </si>
  <si>
    <t>3433-Zatezne kamate</t>
  </si>
  <si>
    <t>3295-Pristojbe i naknade</t>
  </si>
  <si>
    <t>A. RAČUN PRIHODA I RASHODA</t>
  </si>
  <si>
    <t xml:space="preserve">PRIHODI I RASHODI </t>
  </si>
  <si>
    <t>6 Prihodi poslovanja</t>
  </si>
  <si>
    <t xml:space="preserve"> PRIHODI UKUPNO</t>
  </si>
  <si>
    <t>3 Rashodi poslovanja</t>
  </si>
  <si>
    <t>4 Rashodi za nabavu nefinancijske imovine</t>
  </si>
  <si>
    <t>Razlika - višak/manjak</t>
  </si>
  <si>
    <t>8 Primici od financijske imovine i zaduživanja</t>
  </si>
  <si>
    <t>5  Izdaci za financijsku imovinu i otplate zajmova</t>
  </si>
  <si>
    <t>Neto zaduživanje/financiranje</t>
  </si>
  <si>
    <t>Višak/manjak iz prethodnih godina</t>
  </si>
  <si>
    <t>Višak/manjak+neto financiranje+raspoloživa sredstva iz prethodnih godina</t>
  </si>
  <si>
    <t>OPĆI DIO</t>
  </si>
  <si>
    <t>Bročana oznaka i naziv računa prihoda i rashoda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</si>
  <si>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</si>
  <si>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</si>
  <si>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</si>
  <si>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</si>
  <si>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</si>
  <si>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</si>
  <si>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Pom.i iz DP tem.prijena EU sred</t>
  </si>
  <si>
    <t>6381-Pomoći temeljem prijenosa EU sred.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</si>
  <si>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</si>
  <si>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</si>
  <si>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</si>
  <si>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</si>
  <si>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</si>
  <si>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</si>
  <si>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6631-Tekuće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</si>
  <si>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</si>
  <si>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</si>
  <si>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</si>
  <si>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nabavu nefinancijske imovine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</si>
  <si>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</si>
  <si>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</si>
  <si>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</si>
  <si>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</si>
  <si>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9 VLASTITI IZVORI</t>
  </si>
  <si>
    <t>922 VIŠAK PRIHODA</t>
  </si>
  <si>
    <t>SVEUKUPNO PRIHODI+VIŠAK PRIHODA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</si>
  <si>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</si>
  <si>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</si>
  <si>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</si>
  <si>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</si>
  <si>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</si>
  <si>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</si>
  <si>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</si>
  <si>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</si>
  <si>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</si>
  <si>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</si>
  <si>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</si>
  <si>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</si>
  <si>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</si>
  <si>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</si>
  <si>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</si>
  <si>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</si>
  <si>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</si>
  <si>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</si>
  <si>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</si>
  <si>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</si>
  <si>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</si>
  <si>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</si>
  <si>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</si>
  <si>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</si>
  <si>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</si>
  <si>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</si>
  <si>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</si>
  <si>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</si>
  <si>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</si>
  <si>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</si>
  <si>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</si>
  <si>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</si>
  <si>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</si>
  <si>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</si>
  <si>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</si>
  <si>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</si>
  <si>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324 Naknade troš.osob.izvan RO</t>
  </si>
  <si>
    <t>32412 Naknade ostalih troškova</t>
  </si>
  <si>
    <t>34-Financijski rashodi</t>
  </si>
  <si>
    <t>343 Ostali financijski rashodi</t>
  </si>
  <si>
    <t>3433 Zatezne kamate</t>
  </si>
  <si>
    <t>41 Rashodi za nabavu nem.imovine</t>
  </si>
  <si>
    <t xml:space="preserve">412 Nematerijalna imovina </t>
  </si>
  <si>
    <t>4123 Licence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</si>
  <si>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</si>
  <si>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</si>
  <si>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</si>
  <si>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</si>
  <si>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</si>
  <si>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4225 Instrumenti,uređaji i strojevi</t>
  </si>
  <si>
    <t>4227 Uređaji, strojevi i oprema za ostale namjene</t>
  </si>
  <si>
    <t>424 Knjige, umjetnička djela i ostale izložbene vrijednosti</t>
  </si>
  <si>
    <t>4241 Knjige</t>
  </si>
  <si>
    <t>SVEUKUPNO RASHODI</t>
  </si>
  <si>
    <t>3233- Usluge promidžbe i informiranja</t>
  </si>
  <si>
    <t>Ravnateljica:</t>
  </si>
  <si>
    <t>Izvor financiranja 51-Državni proračun</t>
  </si>
  <si>
    <t>381-TEKUĆE DONACIJE</t>
  </si>
  <si>
    <t>3812-Tekuće donacije u naravi</t>
  </si>
  <si>
    <t>Tekući plan 2023.</t>
  </si>
  <si>
    <t>Tekući plan 2023 (3.)</t>
  </si>
  <si>
    <t>3431-Bankarske usl. i usl. platnog prometa</t>
  </si>
  <si>
    <t>PRIHODI PO IZVORIMA FINANCIIRANJA 2023.GODINA</t>
  </si>
  <si>
    <t xml:space="preserve">                           RASHODI PO IZVORIMA FINANCIRANJA 2023 GODINA</t>
  </si>
  <si>
    <t>POLUGODIŠNJI IZVJEŠTAJ O IZVRŠENJU FINANCIJSKOG PLANA ZA 2023.G.</t>
  </si>
  <si>
    <t>PRIHODI I RASHODI 2023. PREMA EKONOMSKOJ KLASIFIKACIJI</t>
  </si>
  <si>
    <t>A. SAŽETAK RAČUNA PRIHODA I RASHODA</t>
  </si>
  <si>
    <t>B. SAŽETAK RAČUNA FINANCIRANJA</t>
  </si>
  <si>
    <t>C. PRENESENI VIŠAK ILI PRENESENI MANJAK I VIŠEGODIŠNJI PLAN URAVNOTEŽENJA</t>
  </si>
  <si>
    <t>POLUGODIŠNJI IZVJEŠTAJ O IZVRŠENJU FINANCIJSKOG PLANA ZA 2023.g.</t>
  </si>
  <si>
    <t>I. OPĆI DIO</t>
  </si>
  <si>
    <t xml:space="preserve">A. RAČUN PRIHODA I RASHODA </t>
  </si>
  <si>
    <t>RASHODI PREMA FUNKCIJSKOJ KLASIFIKACIJI</t>
  </si>
  <si>
    <t>BROJČANA OZNAKA I NAZIV</t>
  </si>
  <si>
    <t>Indeks</t>
  </si>
  <si>
    <t>5=4/2*100</t>
  </si>
  <si>
    <t>6=4/3*100</t>
  </si>
  <si>
    <t xml:space="preserve">UKUPNO RASHODI </t>
  </si>
  <si>
    <t>09 Obrazovanje</t>
  </si>
  <si>
    <t>663 Donacije od pravnih i fizičkih osoba izvan općeg proračuna</t>
  </si>
  <si>
    <t>3811-Tekuće donacije u novcu</t>
  </si>
  <si>
    <t>Branka Maroja, prof.</t>
  </si>
  <si>
    <t>PROGRAM: 2202-OSNOVNO ŠKOLSTVO-STANDARD</t>
  </si>
  <si>
    <t>A2201-01 Djelatnost osnovnih škola</t>
  </si>
  <si>
    <t>3212-Prijevoz na posao i s posla</t>
  </si>
  <si>
    <t>PROGRAM: 2203-OSNOVNO ŠKOLSTVO-IZNAD STANDARDA</t>
  </si>
  <si>
    <t>Funk. klas: 0912 Osnovno obrazovanje</t>
  </si>
  <si>
    <t>A2203-01 Javne potrebe u prosvjeti-korisnici</t>
  </si>
  <si>
    <t>A2203-04 Podizanje kvalitete i standarda u školstvu</t>
  </si>
  <si>
    <t>Izvor financiranja: 41 Prihodi za posebne namjene</t>
  </si>
  <si>
    <t>Izvor financiranja: 42 Višak prihoda poslovanja</t>
  </si>
  <si>
    <t>3213- Stručno usavršavanje zaposlenika</t>
  </si>
  <si>
    <t>3222-Materijal i sirovine</t>
  </si>
  <si>
    <t>424-KNJIGE</t>
  </si>
  <si>
    <t>3235-Licence</t>
  </si>
  <si>
    <t>422-POSTROJENJA I OPREMA</t>
  </si>
  <si>
    <t>3236-Laboratorijske usluge</t>
  </si>
  <si>
    <t>A2203-14 Natjecanja i smotre u OŠ</t>
  </si>
  <si>
    <t>Izvor financiranja: 11-Opći prihodi i primitci</t>
  </si>
  <si>
    <t>A2203-27 Udžbenici</t>
  </si>
  <si>
    <t>Izvor financiranja: 51-Državni proračun</t>
  </si>
  <si>
    <t>A2203-33 Prehrana za učenike</t>
  </si>
  <si>
    <t>3222-Materijal i sirovine (namirnice)</t>
  </si>
  <si>
    <t>A2203-34 Zalihe menstrualnih hig. potrepština</t>
  </si>
  <si>
    <t>Izvor financiranja 51 Državni proračun</t>
  </si>
  <si>
    <t>3221-Uredski materijal i ostali materijalni rashodi</t>
  </si>
  <si>
    <t>T2202-03 Hitne interven. u osnovnim školama</t>
  </si>
  <si>
    <t>Izvor financiranja 45 F.P. i dod. udio u por. na dohodak</t>
  </si>
  <si>
    <t>3232-Usluge tekuć. i inv. održavanja</t>
  </si>
  <si>
    <t>3224-Materijali i dijelovi za tekuć. i inv. održavanja</t>
  </si>
  <si>
    <t>3231-Usluge telefona, pošte i prijevoza</t>
  </si>
  <si>
    <t>A2202-04 Administracija i upravljanje</t>
  </si>
  <si>
    <t>311-PLAĆE ZA ZAPOSLENE</t>
  </si>
  <si>
    <t>312-OSTALI RASHODI ZA ZAPOSLENE</t>
  </si>
  <si>
    <t>313-DOPRINOSI ZA OZO</t>
  </si>
  <si>
    <t>329-OSTALI NESPOMENUTI RASHODI</t>
  </si>
  <si>
    <t>Polugodišnji izvještaj o izvršenju financijskog plana za 2023. prema programskoj, ekonomskoj klasifikaciji te izvorima financiranja</t>
  </si>
  <si>
    <t>Izvor financiranja 53: Proračun JLS</t>
  </si>
  <si>
    <t>Izvor financiranja: 61 Tekuće donacije-korisnici</t>
  </si>
  <si>
    <t>71-PRIHODI OD PRODAJE NEFINANCIJSKE IMOVINE</t>
  </si>
  <si>
    <t>Izvor financiranja: 71-Prihodi od prodaje nefinancijske imovine</t>
  </si>
  <si>
    <t>3232-Usluge tekuć. i inv. održavanja opreme</t>
  </si>
  <si>
    <t>Izvor financiranja: 31 Vlastiti prihodi-korisnici</t>
  </si>
  <si>
    <t>324-NAKANDE TROŠKOVA OSOBAMA IZVAN RADNOG ODNOSA</t>
  </si>
  <si>
    <t>3241-Naknade troškova osobama izvan radnog odnosa</t>
  </si>
  <si>
    <t>Novigrad, 18.07.2023</t>
  </si>
  <si>
    <t>7231 Prijevozna sredstva u cestovnom prometu</t>
  </si>
  <si>
    <t>Izvor: 71-Prihodi od prodaje nefinancijske imovine</t>
  </si>
  <si>
    <t>Izvor: 53-Proračun JLS</t>
  </si>
  <si>
    <t>Izvor: 11-Opći prihodi i primitci</t>
  </si>
  <si>
    <t>Izvor 31: Vlastiti prihodi-korisnici</t>
  </si>
  <si>
    <t>0912 Osnovno obrazovanje</t>
  </si>
  <si>
    <t>0960 Dodatne usluge u obrazovanju</t>
  </si>
  <si>
    <t>Izvor: 71 Prihodi od prodaje nefinancijske imovine</t>
  </si>
  <si>
    <t>Izvor: 31 Vlastiti prihodi-korisnici</t>
  </si>
  <si>
    <t>Izvor: 53 Proračun JLS</t>
  </si>
  <si>
    <t>Izvršenje 01-06/2023</t>
  </si>
  <si>
    <t>Tekući plan-2023.</t>
  </si>
  <si>
    <t>Izvršenje         01-06/2022</t>
  </si>
  <si>
    <t>Izvršenje             01-06/2023</t>
  </si>
  <si>
    <t>OSNOVNA ŠKOLA NOVIGRAD</t>
  </si>
  <si>
    <t>Indeks 4/2</t>
  </si>
  <si>
    <t>Indeks 4/3</t>
  </si>
  <si>
    <t>Tekući plan 2023 (2)</t>
  </si>
  <si>
    <t>Indeks 3/1 (4)</t>
  </si>
  <si>
    <t>Indeks 3/2 (5)</t>
  </si>
  <si>
    <t>Izvršenje             01-06/2022</t>
  </si>
  <si>
    <t>Izvršenje             01-06/2022 (1)</t>
  </si>
  <si>
    <t>Izvršenje             01-06/2023 (3)</t>
  </si>
  <si>
    <t>Izvor: 45 F.P. I dod.udio u por.na dohodak</t>
  </si>
  <si>
    <t>Tekući plan 2023</t>
  </si>
  <si>
    <t xml:space="preserve">   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</si>
</sst>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dd\.mm\.yyyy"/>
    <numFmt numFmtId="179" formatCode="#,##0.00\ &quot;kn&quot;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&quot;Da&quot;;&quot;Da&quot;;&quot;Ne&quot;"/>
    <numFmt numFmtId="190" formatCode="&quot;Uključeno&quot;;&quot;Uključeno&quot;;&quot;Isključeno&quot;"/>
    <numFmt numFmtId="191" formatCode="[$¥€-2]\ #,##0.00_);[Red]\([$€-2]\ #,##0.00\)"/>
    <numFmt numFmtId="192" formatCode="_-* #,##0.000_-;\-* #,##0.000_-;_-* &quot;-&quot;??_-;_-@_-"/>
    <numFmt numFmtId="193" formatCode="_-* #,##0.0000_-;\-* #,##0.0000_-;_-* &quot;-&quot;??_-;_-@_-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#,##0.0"/>
    <numFmt numFmtId="198" formatCode="#,##0.00_ ;\-#,##0.00\ "/>
    <numFmt numFmtId="199" formatCode="#,##0.000"/>
  </numFmts>
  <fonts count="8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MS Sans Serif"/>
      <family val="0"/>
    </font>
    <font>
      <b/>
      <sz val="12"/>
      <name val="Calibri"/>
      <family val="2"/>
    </font>
    <font>
      <sz val="12"/>
      <name val="Calibri"/>
      <family val="2"/>
    </font>
    <font>
      <sz val="9"/>
      <color indexed="8"/>
      <name val="Arial"/>
      <family val="2"/>
    </font>
    <font>
      <b/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8"/>
      <name val="Verdana"/>
      <family val="2"/>
    </font>
    <font>
      <b/>
      <sz val="9"/>
      <color indexed="8"/>
      <name val="Arial"/>
      <family val="2"/>
    </font>
    <font>
      <sz val="8"/>
      <color indexed="8"/>
      <name val="Verdana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Verdana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Verdana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MS Sans Serif"/>
      <family val="0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53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1" fillId="0" borderId="0" xfId="0" applyFont="1" applyBorder="1" applyAlignment="1">
      <alignment horizontal="left" wrapText="1"/>
    </xf>
    <xf numFmtId="0" fontId="72" fillId="49" borderId="19" xfId="0" applyFont="1" applyFill="1" applyBorder="1" applyAlignment="1">
      <alignment horizontal="left" wrapText="1"/>
    </xf>
    <xf numFmtId="4" fontId="72" fillId="49" borderId="20" xfId="0" applyNumberFormat="1" applyFont="1" applyFill="1" applyBorder="1" applyAlignment="1">
      <alignment horizontal="right" wrapText="1"/>
    </xf>
    <xf numFmtId="0" fontId="71" fillId="0" borderId="21" xfId="0" applyFont="1" applyBorder="1" applyAlignment="1">
      <alignment horizontal="left" wrapText="1"/>
    </xf>
    <xf numFmtId="4" fontId="73" fillId="49" borderId="20" xfId="0" applyNumberFormat="1" applyFont="1" applyFill="1" applyBorder="1" applyAlignment="1">
      <alignment wrapText="1"/>
    </xf>
    <xf numFmtId="0" fontId="74" fillId="49" borderId="19" xfId="0" applyFont="1" applyFill="1" applyBorder="1" applyAlignment="1">
      <alignment horizontal="left" wrapText="1"/>
    </xf>
    <xf numFmtId="4" fontId="73" fillId="49" borderId="20" xfId="0" applyNumberFormat="1" applyFont="1" applyFill="1" applyBorder="1" applyAlignment="1">
      <alignment horizontal="right" wrapText="1"/>
    </xf>
    <xf numFmtId="4" fontId="73" fillId="50" borderId="20" xfId="0" applyNumberFormat="1" applyFont="1" applyFill="1" applyBorder="1" applyAlignment="1">
      <alignment wrapText="1"/>
    </xf>
    <xf numFmtId="0" fontId="75" fillId="0" borderId="0" xfId="0" applyFont="1" applyAlignment="1">
      <alignment horizontal="left" indent="1"/>
    </xf>
    <xf numFmtId="0" fontId="46" fillId="35" borderId="0" xfId="0" applyFont="1" applyFill="1" applyAlignment="1">
      <alignment horizontal="left" vertical="center" wrapText="1"/>
    </xf>
    <xf numFmtId="0" fontId="75" fillId="0" borderId="21" xfId="0" applyFont="1" applyBorder="1" applyAlignment="1">
      <alignment horizontal="left" wrapText="1"/>
    </xf>
    <xf numFmtId="4" fontId="0" fillId="0" borderId="0" xfId="0" applyNumberFormat="1" applyFill="1" applyBorder="1" applyAlignment="1" applyProtection="1">
      <alignment/>
      <protection/>
    </xf>
    <xf numFmtId="4" fontId="76" fillId="7" borderId="20" xfId="0" applyNumberFormat="1" applyFont="1" applyFill="1" applyBorder="1" applyAlignment="1">
      <alignment wrapText="1"/>
    </xf>
    <xf numFmtId="2" fontId="76" fillId="7" borderId="20" xfId="0" applyNumberFormat="1" applyFont="1" applyFill="1" applyBorder="1" applyAlignment="1">
      <alignment wrapText="1"/>
    </xf>
    <xf numFmtId="2" fontId="76" fillId="23" borderId="20" xfId="0" applyNumberFormat="1" applyFont="1" applyFill="1" applyBorder="1" applyAlignment="1">
      <alignment wrapText="1"/>
    </xf>
    <xf numFmtId="4" fontId="76" fillId="7" borderId="20" xfId="0" applyNumberFormat="1" applyFont="1" applyFill="1" applyBorder="1" applyAlignment="1">
      <alignment horizontal="right" wrapText="1"/>
    </xf>
    <xf numFmtId="0" fontId="74" fillId="50" borderId="19" xfId="0" applyFont="1" applyFill="1" applyBorder="1" applyAlignment="1">
      <alignment horizontal="left" wrapText="1"/>
    </xf>
    <xf numFmtId="0" fontId="0" fillId="50" borderId="0" xfId="0" applyNumberFormat="1" applyFill="1" applyBorder="1" applyAlignment="1" applyProtection="1">
      <alignment/>
      <protection/>
    </xf>
    <xf numFmtId="4" fontId="73" fillId="50" borderId="20" xfId="0" applyNumberFormat="1" applyFont="1" applyFill="1" applyBorder="1" applyAlignment="1">
      <alignment horizontal="right" wrapText="1"/>
    </xf>
    <xf numFmtId="0" fontId="77" fillId="0" borderId="22" xfId="0" applyFont="1" applyBorder="1" applyAlignment="1">
      <alignment horizontal="center" vertical="center" wrapText="1"/>
    </xf>
    <xf numFmtId="0" fontId="72" fillId="51" borderId="19" xfId="0" applyFont="1" applyFill="1" applyBorder="1" applyAlignment="1">
      <alignment horizontal="left" wrapText="1"/>
    </xf>
    <xf numFmtId="4" fontId="76" fillId="51" borderId="20" xfId="0" applyNumberFormat="1" applyFont="1" applyFill="1" applyBorder="1" applyAlignment="1">
      <alignment wrapText="1"/>
    </xf>
    <xf numFmtId="4" fontId="76" fillId="51" borderId="20" xfId="0" applyNumberFormat="1" applyFont="1" applyFill="1" applyBorder="1" applyAlignment="1">
      <alignment horizontal="right" wrapText="1"/>
    </xf>
    <xf numFmtId="0" fontId="22" fillId="35" borderId="0" xfId="0" applyFont="1" applyFill="1" applyAlignment="1">
      <alignment horizontal="center" vertical="center" wrapText="1"/>
    </xf>
    <xf numFmtId="0" fontId="48" fillId="35" borderId="0" xfId="0" applyFont="1" applyFill="1" applyAlignment="1">
      <alignment horizontal="center" vertical="center" wrapText="1"/>
    </xf>
    <xf numFmtId="2" fontId="76" fillId="51" borderId="20" xfId="0" applyNumberFormat="1" applyFont="1" applyFill="1" applyBorder="1" applyAlignment="1">
      <alignment horizontal="right" wrapText="1"/>
    </xf>
    <xf numFmtId="0" fontId="24" fillId="50" borderId="0" xfId="89" applyFont="1" applyFill="1" applyAlignment="1">
      <alignment horizontal="center" vertical="center" wrapText="1"/>
      <protection/>
    </xf>
    <xf numFmtId="0" fontId="25" fillId="50" borderId="0" xfId="89" applyFont="1" applyFill="1" applyAlignment="1">
      <alignment vertical="center" wrapText="1"/>
      <protection/>
    </xf>
    <xf numFmtId="0" fontId="78" fillId="0" borderId="0" xfId="0" applyFont="1" applyFill="1" applyBorder="1" applyAlignment="1">
      <alignment horizontal="left" wrapText="1"/>
    </xf>
    <xf numFmtId="4" fontId="74" fillId="49" borderId="20" xfId="0" applyNumberFormat="1" applyFont="1" applyFill="1" applyBorder="1" applyAlignment="1">
      <alignment horizontal="right" wrapText="1"/>
    </xf>
    <xf numFmtId="4" fontId="72" fillId="51" borderId="20" xfId="0" applyNumberFormat="1" applyFont="1" applyFill="1" applyBorder="1" applyAlignment="1">
      <alignment horizontal="right" wrapText="1"/>
    </xf>
    <xf numFmtId="0" fontId="76" fillId="23" borderId="19" xfId="0" applyFont="1" applyFill="1" applyBorder="1" applyAlignment="1">
      <alignment horizontal="left" wrapText="1"/>
    </xf>
    <xf numFmtId="0" fontId="76" fillId="7" borderId="19" xfId="0" applyFont="1" applyFill="1" applyBorder="1" applyAlignment="1">
      <alignment horizontal="left" wrapText="1"/>
    </xf>
    <xf numFmtId="0" fontId="73" fillId="50" borderId="19" xfId="0" applyFont="1" applyFill="1" applyBorder="1" applyAlignment="1">
      <alignment horizontal="left" wrapText="1"/>
    </xf>
    <xf numFmtId="0" fontId="73" fillId="49" borderId="19" xfId="0" applyFont="1" applyFill="1" applyBorder="1" applyAlignment="1">
      <alignment horizontal="left" wrapText="1"/>
    </xf>
    <xf numFmtId="0" fontId="76" fillId="51" borderId="19" xfId="0" applyFont="1" applyFill="1" applyBorder="1" applyAlignment="1">
      <alignment horizontal="left" wrapText="1"/>
    </xf>
    <xf numFmtId="0" fontId="78" fillId="0" borderId="0" xfId="0" applyFont="1" applyAlignment="1">
      <alignment horizontal="left" wrapText="1"/>
    </xf>
    <xf numFmtId="0" fontId="78" fillId="0" borderId="0" xfId="0" applyFont="1" applyFill="1" applyBorder="1" applyAlignment="1">
      <alignment horizontal="right" wrapText="1"/>
    </xf>
    <xf numFmtId="0" fontId="79" fillId="0" borderId="0" xfId="0" applyFont="1" applyAlignment="1">
      <alignment horizontal="left" wrapText="1"/>
    </xf>
    <xf numFmtId="4" fontId="73" fillId="50" borderId="23" xfId="0" applyNumberFormat="1" applyFont="1" applyFill="1" applyBorder="1" applyAlignment="1">
      <alignment wrapText="1"/>
    </xf>
    <xf numFmtId="4" fontId="73" fillId="50" borderId="24" xfId="0" applyNumberFormat="1" applyFont="1" applyFill="1" applyBorder="1" applyAlignment="1">
      <alignment wrapText="1"/>
    </xf>
    <xf numFmtId="0" fontId="76" fillId="52" borderId="19" xfId="0" applyFont="1" applyFill="1" applyBorder="1" applyAlignment="1">
      <alignment horizontal="left" wrapText="1"/>
    </xf>
    <xf numFmtId="4" fontId="76" fillId="52" borderId="20" xfId="0" applyNumberFormat="1" applyFont="1" applyFill="1" applyBorder="1" applyAlignment="1">
      <alignment horizontal="right" wrapText="1"/>
    </xf>
    <xf numFmtId="2" fontId="73" fillId="0" borderId="20" xfId="0" applyNumberFormat="1" applyFont="1" applyFill="1" applyBorder="1" applyAlignment="1">
      <alignment horizontal="right" wrapText="1"/>
    </xf>
    <xf numFmtId="2" fontId="76" fillId="52" borderId="20" xfId="0" applyNumberFormat="1" applyFont="1" applyFill="1" applyBorder="1" applyAlignment="1">
      <alignment horizontal="right" wrapText="1"/>
    </xf>
    <xf numFmtId="4" fontId="73" fillId="52" borderId="20" xfId="0" applyNumberFormat="1" applyFont="1" applyFill="1" applyBorder="1" applyAlignment="1">
      <alignment wrapText="1"/>
    </xf>
    <xf numFmtId="4" fontId="76" fillId="52" borderId="20" xfId="0" applyNumberFormat="1" applyFont="1" applyFill="1" applyBorder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76" fillId="0" borderId="0" xfId="0" applyNumberFormat="1" applyFont="1" applyFill="1" applyBorder="1" applyAlignment="1">
      <alignment wrapText="1"/>
    </xf>
    <xf numFmtId="0" fontId="76" fillId="52" borderId="25" xfId="0" applyFont="1" applyFill="1" applyBorder="1" applyAlignment="1">
      <alignment horizontal="left" wrapText="1"/>
    </xf>
    <xf numFmtId="4" fontId="27" fillId="52" borderId="22" xfId="0" applyNumberFormat="1" applyFont="1" applyFill="1" applyBorder="1" applyAlignment="1" applyProtection="1">
      <alignment/>
      <protection/>
    </xf>
    <xf numFmtId="4" fontId="76" fillId="52" borderId="24" xfId="0" applyNumberFormat="1" applyFont="1" applyFill="1" applyBorder="1" applyAlignment="1">
      <alignment wrapText="1"/>
    </xf>
    <xf numFmtId="0" fontId="76" fillId="52" borderId="26" xfId="0" applyFont="1" applyFill="1" applyBorder="1" applyAlignment="1">
      <alignment horizontal="left" wrapText="1"/>
    </xf>
    <xf numFmtId="0" fontId="73" fillId="0" borderId="22" xfId="0" applyFont="1" applyFill="1" applyBorder="1" applyAlignment="1">
      <alignment horizontal="left" wrapText="1"/>
    </xf>
    <xf numFmtId="4" fontId="73" fillId="50" borderId="22" xfId="0" applyNumberFormat="1" applyFont="1" applyFill="1" applyBorder="1" applyAlignment="1">
      <alignment wrapText="1"/>
    </xf>
    <xf numFmtId="4" fontId="73" fillId="49" borderId="22" xfId="0" applyNumberFormat="1" applyFont="1" applyFill="1" applyBorder="1" applyAlignment="1">
      <alignment wrapText="1"/>
    </xf>
    <xf numFmtId="4" fontId="76" fillId="52" borderId="23" xfId="0" applyNumberFormat="1" applyFont="1" applyFill="1" applyBorder="1" applyAlignment="1">
      <alignment wrapText="1"/>
    </xf>
    <xf numFmtId="4" fontId="76" fillId="52" borderId="22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79" fillId="7" borderId="19" xfId="0" applyFont="1" applyFill="1" applyBorder="1" applyAlignment="1">
      <alignment horizontal="left" wrapText="1"/>
    </xf>
    <xf numFmtId="4" fontId="80" fillId="0" borderId="0" xfId="0" applyNumberFormat="1" applyFont="1" applyFill="1" applyBorder="1" applyAlignment="1" applyProtection="1">
      <alignment/>
      <protection/>
    </xf>
    <xf numFmtId="0" fontId="72" fillId="52" borderId="19" xfId="0" applyFont="1" applyFill="1" applyBorder="1" applyAlignment="1">
      <alignment horizontal="left" wrapText="1"/>
    </xf>
    <xf numFmtId="4" fontId="72" fillId="52" borderId="20" xfId="0" applyNumberFormat="1" applyFont="1" applyFill="1" applyBorder="1" applyAlignment="1">
      <alignment horizontal="right" wrapText="1"/>
    </xf>
    <xf numFmtId="0" fontId="72" fillId="16" borderId="19" xfId="0" applyFont="1" applyFill="1" applyBorder="1" applyAlignment="1">
      <alignment horizontal="left" wrapText="1"/>
    </xf>
    <xf numFmtId="4" fontId="72" fillId="16" borderId="20" xfId="0" applyNumberFormat="1" applyFont="1" applyFill="1" applyBorder="1" applyAlignment="1">
      <alignment horizontal="right" wrapText="1"/>
    </xf>
    <xf numFmtId="0" fontId="76" fillId="16" borderId="22" xfId="0" applyFont="1" applyFill="1" applyBorder="1" applyAlignment="1">
      <alignment horizontal="left" wrapText="1"/>
    </xf>
    <xf numFmtId="4" fontId="76" fillId="16" borderId="22" xfId="0" applyNumberFormat="1" applyFont="1" applyFill="1" applyBorder="1" applyAlignment="1">
      <alignment horizontal="right" wrapText="1"/>
    </xf>
    <xf numFmtId="0" fontId="72" fillId="53" borderId="19" xfId="0" applyFont="1" applyFill="1" applyBorder="1" applyAlignment="1">
      <alignment horizontal="left" wrapText="1"/>
    </xf>
    <xf numFmtId="4" fontId="72" fillId="53" borderId="20" xfId="0" applyNumberFormat="1" applyFont="1" applyFill="1" applyBorder="1" applyAlignment="1">
      <alignment horizontal="right" wrapText="1"/>
    </xf>
    <xf numFmtId="4" fontId="74" fillId="53" borderId="2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Fill="1" applyBorder="1" applyAlignment="1" applyProtection="1">
      <alignment horizontal="center"/>
      <protection/>
    </xf>
    <xf numFmtId="4" fontId="81" fillId="49" borderId="20" xfId="0" applyNumberFormat="1" applyFont="1" applyFill="1" applyBorder="1" applyAlignment="1">
      <alignment horizontal="right" wrapText="1"/>
    </xf>
    <xf numFmtId="4" fontId="77" fillId="52" borderId="22" xfId="0" applyNumberFormat="1" applyFont="1" applyFill="1" applyBorder="1" applyAlignment="1">
      <alignment wrapText="1"/>
    </xf>
    <xf numFmtId="4" fontId="81" fillId="49" borderId="22" xfId="0" applyNumberFormat="1" applyFont="1" applyFill="1" applyBorder="1" applyAlignment="1">
      <alignment wrapText="1"/>
    </xf>
    <xf numFmtId="0" fontId="77" fillId="49" borderId="22" xfId="0" applyFont="1" applyFill="1" applyBorder="1" applyAlignment="1">
      <alignment horizontal="left" wrapText="1"/>
    </xf>
    <xf numFmtId="2" fontId="81" fillId="49" borderId="20" xfId="0" applyNumberFormat="1" applyFont="1" applyFill="1" applyBorder="1" applyAlignment="1">
      <alignment wrapText="1"/>
    </xf>
    <xf numFmtId="4" fontId="81" fillId="49" borderId="23" xfId="0" applyNumberFormat="1" applyFont="1" applyFill="1" applyBorder="1" applyAlignment="1">
      <alignment horizontal="right" wrapText="1"/>
    </xf>
    <xf numFmtId="4" fontId="81" fillId="49" borderId="22" xfId="0" applyNumberFormat="1" applyFont="1" applyFill="1" applyBorder="1" applyAlignment="1">
      <alignment horizontal="right" wrapText="1"/>
    </xf>
    <xf numFmtId="2" fontId="81" fillId="49" borderId="22" xfId="0" applyNumberFormat="1" applyFont="1" applyFill="1" applyBorder="1" applyAlignment="1">
      <alignment wrapText="1"/>
    </xf>
    <xf numFmtId="4" fontId="81" fillId="49" borderId="24" xfId="0" applyNumberFormat="1" applyFont="1" applyFill="1" applyBorder="1" applyAlignment="1">
      <alignment horizontal="right" wrapText="1"/>
    </xf>
    <xf numFmtId="2" fontId="81" fillId="49" borderId="24" xfId="0" applyNumberFormat="1" applyFont="1" applyFill="1" applyBorder="1" applyAlignment="1">
      <alignment wrapText="1"/>
    </xf>
    <xf numFmtId="43" fontId="81" fillId="49" borderId="20" xfId="106" applyFont="1" applyFill="1" applyBorder="1" applyAlignment="1">
      <alignment horizontal="right" wrapText="1"/>
    </xf>
    <xf numFmtId="0" fontId="72" fillId="50" borderId="25" xfId="0" applyFont="1" applyFill="1" applyBorder="1" applyAlignment="1">
      <alignment horizontal="center" wrapText="1"/>
    </xf>
    <xf numFmtId="0" fontId="72" fillId="50" borderId="27" xfId="0" applyFont="1" applyFill="1" applyBorder="1" applyAlignment="1">
      <alignment horizontal="center" wrapText="1"/>
    </xf>
    <xf numFmtId="0" fontId="8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76" fillId="49" borderId="25" xfId="0" applyFont="1" applyFill="1" applyBorder="1" applyAlignment="1">
      <alignment horizontal="left" wrapText="1"/>
    </xf>
    <xf numFmtId="0" fontId="76" fillId="49" borderId="27" xfId="0" applyFont="1" applyFill="1" applyBorder="1" applyAlignment="1">
      <alignment horizontal="left" wrapText="1"/>
    </xf>
    <xf numFmtId="0" fontId="24" fillId="50" borderId="0" xfId="89" applyFont="1" applyFill="1" applyAlignment="1">
      <alignment horizontal="center" vertical="center" wrapText="1"/>
      <protection/>
    </xf>
    <xf numFmtId="0" fontId="25" fillId="50" borderId="0" xfId="89" applyFont="1" applyFill="1" applyAlignment="1">
      <alignment vertical="center" wrapText="1"/>
      <protection/>
    </xf>
    <xf numFmtId="0" fontId="81" fillId="49" borderId="22" xfId="0" applyFont="1" applyFill="1" applyBorder="1" applyAlignment="1">
      <alignment horizontal="left" wrapText="1"/>
    </xf>
    <xf numFmtId="4" fontId="81" fillId="49" borderId="22" xfId="0" applyNumberFormat="1" applyFont="1" applyFill="1" applyBorder="1" applyAlignment="1">
      <alignment horizontal="right" wrapText="1" indent="1"/>
    </xf>
    <xf numFmtId="0" fontId="81" fillId="49" borderId="22" xfId="89" applyFont="1" applyFill="1" applyBorder="1" applyAlignment="1">
      <alignment horizontal="left" wrapText="1"/>
      <protection/>
    </xf>
    <xf numFmtId="4" fontId="81" fillId="49" borderId="22" xfId="89" applyNumberFormat="1" applyFont="1" applyFill="1" applyBorder="1" applyAlignment="1">
      <alignment wrapText="1"/>
      <protection/>
    </xf>
    <xf numFmtId="0" fontId="77" fillId="52" borderId="22" xfId="0" applyFont="1" applyFill="1" applyBorder="1" applyAlignment="1">
      <alignment horizontal="left" wrapText="1"/>
    </xf>
    <xf numFmtId="4" fontId="77" fillId="0" borderId="22" xfId="0" applyNumberFormat="1" applyFont="1" applyFill="1" applyBorder="1" applyAlignment="1">
      <alignment wrapText="1"/>
    </xf>
    <xf numFmtId="4" fontId="72" fillId="16" borderId="27" xfId="0" applyNumberFormat="1" applyFont="1" applyFill="1" applyBorder="1" applyAlignment="1">
      <alignment horizontal="right" wrapText="1"/>
    </xf>
    <xf numFmtId="4" fontId="72" fillId="51" borderId="27" xfId="0" applyNumberFormat="1" applyFont="1" applyFill="1" applyBorder="1" applyAlignment="1">
      <alignment horizontal="right" wrapText="1"/>
    </xf>
    <xf numFmtId="4" fontId="72" fillId="52" borderId="27" xfId="0" applyNumberFormat="1" applyFont="1" applyFill="1" applyBorder="1" applyAlignment="1">
      <alignment horizontal="right" wrapText="1"/>
    </xf>
    <xf numFmtId="0" fontId="0" fillId="0" borderId="21" xfId="0" applyNumberFormat="1" applyFill="1" applyBorder="1" applyAlignment="1" applyProtection="1">
      <alignment/>
      <protection/>
    </xf>
    <xf numFmtId="0" fontId="72" fillId="0" borderId="21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72" fillId="54" borderId="22" xfId="0" applyFont="1" applyFill="1" applyBorder="1" applyAlignment="1">
      <alignment horizontal="center" vertical="center" wrapText="1"/>
    </xf>
    <xf numFmtId="0" fontId="72" fillId="54" borderId="22" xfId="0" applyFont="1" applyFill="1" applyBorder="1" applyAlignment="1">
      <alignment horizontal="left" wrapText="1"/>
    </xf>
    <xf numFmtId="4" fontId="72" fillId="54" borderId="28" xfId="0" applyNumberFormat="1" applyFont="1" applyFill="1" applyBorder="1" applyAlignment="1">
      <alignment horizontal="center" wrapText="1"/>
    </xf>
    <xf numFmtId="4" fontId="72" fillId="54" borderId="28" xfId="0" applyNumberFormat="1" applyFont="1" applyFill="1" applyBorder="1" applyAlignment="1">
      <alignment horizontal="center" vertical="center" wrapText="1"/>
    </xf>
    <xf numFmtId="0" fontId="72" fillId="54" borderId="28" xfId="0" applyFont="1" applyFill="1" applyBorder="1" applyAlignment="1">
      <alignment horizontal="center" wrapText="1"/>
    </xf>
    <xf numFmtId="0" fontId="72" fillId="54" borderId="29" xfId="0" applyFont="1" applyFill="1" applyBorder="1" applyAlignment="1">
      <alignment horizontal="center" wrapText="1"/>
    </xf>
    <xf numFmtId="0" fontId="72" fillId="54" borderId="24" xfId="0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 horizontal="center" vertical="center" wrapText="1"/>
    </xf>
    <xf numFmtId="198" fontId="81" fillId="49" borderId="20" xfId="106" applyNumberFormat="1" applyFont="1" applyFill="1" applyBorder="1" applyAlignment="1">
      <alignment horizontal="right" wrapText="1"/>
    </xf>
    <xf numFmtId="0" fontId="77" fillId="52" borderId="22" xfId="0" applyFont="1" applyFill="1" applyBorder="1" applyAlignment="1">
      <alignment horizontal="center" vertical="center" wrapText="1"/>
    </xf>
    <xf numFmtId="0" fontId="83" fillId="52" borderId="22" xfId="0" applyFont="1" applyFill="1" applyBorder="1" applyAlignment="1">
      <alignment horizontal="left" wrapText="1"/>
    </xf>
    <xf numFmtId="4" fontId="77" fillId="52" borderId="24" xfId="0" applyNumberFormat="1" applyFont="1" applyFill="1" applyBorder="1" applyAlignment="1">
      <alignment horizontal="right" wrapText="1"/>
    </xf>
    <xf numFmtId="4" fontId="77" fillId="52" borderId="20" xfId="0" applyNumberFormat="1" applyFont="1" applyFill="1" applyBorder="1" applyAlignment="1">
      <alignment horizontal="right" wrapText="1"/>
    </xf>
    <xf numFmtId="2" fontId="77" fillId="52" borderId="20" xfId="0" applyNumberFormat="1" applyFont="1" applyFill="1" applyBorder="1" applyAlignment="1">
      <alignment wrapText="1"/>
    </xf>
    <xf numFmtId="2" fontId="77" fillId="52" borderId="22" xfId="0" applyNumberFormat="1" applyFont="1" applyFill="1" applyBorder="1" applyAlignment="1">
      <alignment wrapText="1"/>
    </xf>
    <xf numFmtId="0" fontId="77" fillId="52" borderId="30" xfId="0" applyFont="1" applyFill="1" applyBorder="1" applyAlignment="1">
      <alignment horizontal="center" vertical="center" wrapText="1"/>
    </xf>
    <xf numFmtId="4" fontId="81" fillId="49" borderId="30" xfId="0" applyNumberFormat="1" applyFont="1" applyFill="1" applyBorder="1" applyAlignment="1">
      <alignment horizontal="right" wrapText="1"/>
    </xf>
    <xf numFmtId="0" fontId="81" fillId="49" borderId="22" xfId="0" applyNumberFormat="1" applyFont="1" applyFill="1" applyBorder="1" applyAlignment="1" applyProtection="1">
      <alignment horizontal="left" wrapText="1"/>
      <protection/>
    </xf>
    <xf numFmtId="0" fontId="76" fillId="0" borderId="0" xfId="0" applyFont="1" applyFill="1" applyBorder="1" applyAlignment="1">
      <alignment horizontal="left" wrapText="1"/>
    </xf>
    <xf numFmtId="0" fontId="76" fillId="49" borderId="31" xfId="0" applyFont="1" applyFill="1" applyBorder="1" applyAlignment="1">
      <alignment horizontal="left" wrapText="1"/>
    </xf>
    <xf numFmtId="4" fontId="76" fillId="51" borderId="31" xfId="0" applyNumberFormat="1" applyFont="1" applyFill="1" applyBorder="1" applyAlignment="1">
      <alignment wrapText="1"/>
    </xf>
    <xf numFmtId="4" fontId="76" fillId="7" borderId="31" xfId="0" applyNumberFormat="1" applyFont="1" applyFill="1" applyBorder="1" applyAlignment="1">
      <alignment wrapText="1"/>
    </xf>
    <xf numFmtId="0" fontId="0" fillId="0" borderId="0" xfId="0" applyNumberFormat="1" applyFill="1" applyBorder="1" applyAlignment="1" applyProtection="1">
      <alignment horizontal="center" vertical="center"/>
      <protection/>
    </xf>
    <xf numFmtId="3" fontId="72" fillId="54" borderId="28" xfId="0" applyNumberFormat="1" applyFont="1" applyFill="1" applyBorder="1" applyAlignment="1">
      <alignment horizontal="center" wrapText="1"/>
    </xf>
    <xf numFmtId="0" fontId="76" fillId="55" borderId="19" xfId="0" applyFont="1" applyFill="1" applyBorder="1" applyAlignment="1">
      <alignment horizontal="left" wrapText="1"/>
    </xf>
    <xf numFmtId="4" fontId="76" fillId="55" borderId="20" xfId="0" applyNumberFormat="1" applyFont="1" applyFill="1" applyBorder="1" applyAlignment="1">
      <alignment wrapText="1"/>
    </xf>
    <xf numFmtId="2" fontId="76" fillId="55" borderId="31" xfId="0" applyNumberFormat="1" applyFont="1" applyFill="1" applyBorder="1" applyAlignment="1">
      <alignment horizontal="right" wrapText="1"/>
    </xf>
    <xf numFmtId="0" fontId="76" fillId="55" borderId="29" xfId="0" applyFont="1" applyFill="1" applyBorder="1" applyAlignment="1">
      <alignment horizontal="left" wrapText="1"/>
    </xf>
    <xf numFmtId="4" fontId="76" fillId="55" borderId="24" xfId="0" applyNumberFormat="1" applyFont="1" applyFill="1" applyBorder="1" applyAlignment="1">
      <alignment horizontal="right" wrapText="1"/>
    </xf>
    <xf numFmtId="2" fontId="76" fillId="55" borderId="24" xfId="0" applyNumberFormat="1" applyFont="1" applyFill="1" applyBorder="1" applyAlignment="1">
      <alignment horizontal="right" wrapText="1"/>
    </xf>
    <xf numFmtId="0" fontId="32" fillId="50" borderId="32" xfId="89" applyFont="1" applyFill="1" applyBorder="1" applyAlignment="1">
      <alignment horizontal="center" vertical="center" wrapText="1"/>
      <protection/>
    </xf>
    <xf numFmtId="3" fontId="32" fillId="56" borderId="32" xfId="0" applyNumberFormat="1" applyFont="1" applyFill="1" applyBorder="1" applyAlignment="1">
      <alignment horizontal="center" vertical="center" wrapText="1"/>
    </xf>
    <xf numFmtId="4" fontId="33" fillId="0" borderId="32" xfId="90" applyNumberFormat="1" applyFont="1" applyBorder="1" applyAlignment="1">
      <alignment horizontal="right" vertical="center"/>
      <protection/>
    </xf>
    <xf numFmtId="0" fontId="31" fillId="52" borderId="32" xfId="89" applyFont="1" applyFill="1" applyBorder="1" applyAlignment="1">
      <alignment horizontal="center" vertical="center" wrapText="1"/>
      <protection/>
    </xf>
    <xf numFmtId="4" fontId="34" fillId="57" borderId="32" xfId="0" applyNumberFormat="1" applyFont="1" applyFill="1" applyBorder="1" applyAlignment="1">
      <alignment horizontal="right" vertical="center" wrapText="1"/>
    </xf>
    <xf numFmtId="4" fontId="33" fillId="50" borderId="32" xfId="89" applyNumberFormat="1" applyFont="1" applyFill="1" applyBorder="1" applyAlignment="1">
      <alignment horizontal="right" vertical="center"/>
      <protection/>
    </xf>
    <xf numFmtId="4" fontId="81" fillId="50" borderId="20" xfId="0" applyNumberFormat="1" applyFont="1" applyFill="1" applyBorder="1" applyAlignment="1">
      <alignment horizontal="right" wrapText="1"/>
    </xf>
    <xf numFmtId="3" fontId="31" fillId="57" borderId="32" xfId="0" applyNumberFormat="1" applyFont="1" applyFill="1" applyBorder="1" applyAlignment="1">
      <alignment horizontal="center" vertical="center" wrapText="1"/>
    </xf>
    <xf numFmtId="0" fontId="34" fillId="52" borderId="32" xfId="89" applyFont="1" applyFill="1" applyBorder="1" applyAlignment="1">
      <alignment horizontal="center" vertical="center" wrapText="1"/>
      <protection/>
    </xf>
    <xf numFmtId="4" fontId="77" fillId="52" borderId="22" xfId="0" applyNumberFormat="1" applyFont="1" applyFill="1" applyBorder="1" applyAlignment="1">
      <alignment horizontal="right" wrapText="1" indent="1"/>
    </xf>
    <xf numFmtId="49" fontId="33" fillId="0" borderId="32" xfId="90" applyNumberFormat="1" applyFont="1" applyBorder="1" applyAlignment="1">
      <alignment vertical="center" wrapText="1"/>
      <protection/>
    </xf>
    <xf numFmtId="49" fontId="33" fillId="0" borderId="32" xfId="90" applyNumberFormat="1" applyFont="1" applyBorder="1" applyAlignment="1">
      <alignment vertical="center"/>
      <protection/>
    </xf>
    <xf numFmtId="0" fontId="74" fillId="50" borderId="0" xfId="0" applyFont="1" applyFill="1" applyBorder="1" applyAlignment="1">
      <alignment horizontal="left" wrapText="1"/>
    </xf>
    <xf numFmtId="0" fontId="28" fillId="0" borderId="0" xfId="0" applyNumberFormat="1" applyFont="1" applyFill="1" applyBorder="1" applyAlignment="1" applyProtection="1">
      <alignment/>
      <protection/>
    </xf>
    <xf numFmtId="0" fontId="29" fillId="35" borderId="0" xfId="0" applyFont="1" applyFill="1" applyAlignment="1">
      <alignment horizontal="center" vertical="center" wrapText="1"/>
    </xf>
    <xf numFmtId="0" fontId="51" fillId="35" borderId="0" xfId="0" applyFont="1" applyFill="1" applyAlignment="1">
      <alignment horizontal="center" vertical="center" wrapText="1"/>
    </xf>
    <xf numFmtId="0" fontId="83" fillId="58" borderId="0" xfId="0" applyFont="1" applyFill="1" applyBorder="1" applyAlignment="1">
      <alignment horizontal="center" wrapText="1"/>
    </xf>
    <xf numFmtId="0" fontId="83" fillId="0" borderId="0" xfId="0" applyFont="1" applyAlignment="1">
      <alignment horizontal="left"/>
    </xf>
    <xf numFmtId="0" fontId="72" fillId="54" borderId="33" xfId="0" applyFont="1" applyFill="1" applyBorder="1" applyAlignment="1">
      <alignment horizontal="center" vertical="center" wrapText="1"/>
    </xf>
    <xf numFmtId="0" fontId="72" fillId="54" borderId="34" xfId="0" applyFont="1" applyFill="1" applyBorder="1" applyAlignment="1">
      <alignment horizontal="center" vertical="center" wrapText="1"/>
    </xf>
    <xf numFmtId="0" fontId="72" fillId="54" borderId="30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wrapText="1"/>
    </xf>
    <xf numFmtId="0" fontId="83" fillId="0" borderId="0" xfId="0" applyFont="1" applyBorder="1" applyAlignment="1">
      <alignment horizontal="center" wrapText="1"/>
    </xf>
    <xf numFmtId="0" fontId="8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76" fillId="49" borderId="25" xfId="0" applyFont="1" applyFill="1" applyBorder="1" applyAlignment="1">
      <alignment horizontal="left" wrapText="1"/>
    </xf>
    <xf numFmtId="0" fontId="76" fillId="49" borderId="27" xfId="0" applyFont="1" applyFill="1" applyBorder="1" applyAlignment="1">
      <alignment horizontal="left" wrapText="1"/>
    </xf>
    <xf numFmtId="0" fontId="76" fillId="49" borderId="31" xfId="0" applyFont="1" applyFill="1" applyBorder="1" applyAlignment="1">
      <alignment horizontal="left" wrapText="1"/>
    </xf>
    <xf numFmtId="4" fontId="84" fillId="54" borderId="33" xfId="0" applyNumberFormat="1" applyFont="1" applyFill="1" applyBorder="1" applyAlignment="1">
      <alignment horizontal="center" wrapText="1"/>
    </xf>
    <xf numFmtId="4" fontId="84" fillId="54" borderId="34" xfId="0" applyNumberFormat="1" applyFont="1" applyFill="1" applyBorder="1" applyAlignment="1">
      <alignment horizontal="center" wrapText="1"/>
    </xf>
    <xf numFmtId="4" fontId="84" fillId="54" borderId="30" xfId="0" applyNumberFormat="1" applyFont="1" applyFill="1" applyBorder="1" applyAlignment="1">
      <alignment horizontal="center" wrapText="1"/>
    </xf>
    <xf numFmtId="0" fontId="22" fillId="0" borderId="0" xfId="89" applyFont="1" applyFill="1" applyAlignment="1">
      <alignment horizontal="center" vertical="center" wrapText="1"/>
      <protection/>
    </xf>
    <xf numFmtId="0" fontId="30" fillId="0" borderId="0" xfId="89" applyFont="1" applyFill="1" applyAlignment="1">
      <alignment vertical="center" wrapText="1"/>
      <protection/>
    </xf>
    <xf numFmtId="0" fontId="30" fillId="0" borderId="0" xfId="89" applyFont="1" applyFill="1" applyAlignment="1">
      <alignment wrapText="1"/>
      <protection/>
    </xf>
    <xf numFmtId="0" fontId="22" fillId="50" borderId="0" xfId="89" applyFont="1" applyFill="1" applyAlignment="1">
      <alignment horizontal="center" vertical="center" wrapText="1"/>
      <protection/>
    </xf>
    <xf numFmtId="0" fontId="30" fillId="50" borderId="0" xfId="89" applyFont="1" applyFill="1" applyAlignment="1">
      <alignment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Bilješka 2" xfId="59"/>
    <cellStyle name="Calculation" xfId="60"/>
    <cellStyle name="Check Cell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aslov 5" xfId="86"/>
    <cellStyle name="Neutral" xfId="87"/>
    <cellStyle name="Neutralno" xfId="88"/>
    <cellStyle name="Normalno 2" xfId="89"/>
    <cellStyle name="Normalno 4" xfId="90"/>
    <cellStyle name="Note" xfId="91"/>
    <cellStyle name="Output" xfId="92"/>
    <cellStyle name="Percent" xfId="93"/>
    <cellStyle name="Povezana ćelija" xfId="94"/>
    <cellStyle name="Followed Hyperlink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Currency" xfId="103"/>
    <cellStyle name="Currency [0]" xfId="104"/>
    <cellStyle name="Warning Text" xfId="105"/>
    <cellStyle name="Comma" xfId="106"/>
    <cellStyle name="Comma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33"/>
  <sheetViews>
    <sheetView tabSelected="1" zoomScale="115" zoomScaleNormal="115" zoomScalePageLayoutView="0" workbookViewId="0" topLeftCell="A1">
      <selection activeCell="A2" sqref="A2:IV2"/>
    </sheetView>
  </sheetViews>
  <sheetFormatPr defaultColWidth="9.140625" defaultRowHeight="12.75"/>
  <cols>
    <col min="1" max="1" width="30.7109375" style="0" customWidth="1"/>
    <col min="2" max="2" width="14.28125" style="0" bestFit="1" customWidth="1"/>
    <col min="3" max="3" width="13.421875" style="0" customWidth="1"/>
    <col min="4" max="4" width="13.8515625" style="0" bestFit="1" customWidth="1"/>
  </cols>
  <sheetData>
    <row r="1" spans="1:4" ht="12.75">
      <c r="A1" s="155" t="s">
        <v>225</v>
      </c>
      <c r="B1" s="155"/>
      <c r="C1" s="155"/>
      <c r="D1" s="155"/>
    </row>
    <row r="2" spans="1:4" ht="12.75">
      <c r="A2" s="10" t="s">
        <v>236</v>
      </c>
      <c r="B2" s="10"/>
      <c r="C2" s="10"/>
      <c r="D2" s="10"/>
    </row>
    <row r="3" spans="1:4" ht="12.75">
      <c r="A3" s="152" t="s">
        <v>149</v>
      </c>
      <c r="B3" s="153"/>
      <c r="C3" s="153"/>
      <c r="D3" s="153"/>
    </row>
    <row r="4" spans="1:4" ht="15.75">
      <c r="A4" s="25"/>
      <c r="B4" s="26"/>
      <c r="C4" s="26"/>
      <c r="D4" s="26"/>
    </row>
    <row r="5" spans="1:4" ht="12.75">
      <c r="A5" s="11"/>
      <c r="B5" s="11"/>
      <c r="C5" s="11"/>
      <c r="D5" s="11"/>
    </row>
    <row r="6" spans="1:4" ht="12.75">
      <c r="A6" s="154" t="s">
        <v>151</v>
      </c>
      <c r="B6" s="154"/>
      <c r="C6" s="154"/>
      <c r="D6" s="154"/>
    </row>
    <row r="7" spans="1:4" ht="37.5" customHeight="1">
      <c r="A7" s="21" t="s">
        <v>46</v>
      </c>
      <c r="B7" s="21" t="s">
        <v>223</v>
      </c>
      <c r="C7" s="21" t="s">
        <v>222</v>
      </c>
      <c r="D7" s="21" t="s">
        <v>224</v>
      </c>
    </row>
    <row r="8" spans="1:4" ht="12.75">
      <c r="A8" s="21">
        <v>1</v>
      </c>
      <c r="B8" s="21">
        <v>2</v>
      </c>
      <c r="C8" s="21">
        <v>3</v>
      </c>
      <c r="D8" s="21">
        <v>4</v>
      </c>
    </row>
    <row r="9" spans="1:4" ht="12" customHeight="1">
      <c r="A9" s="96" t="s">
        <v>47</v>
      </c>
      <c r="B9" s="83">
        <f>'Prihodi i rashodi-ekon.klasif.'!B8</f>
        <v>208297.39730572698</v>
      </c>
      <c r="C9" s="83">
        <f>'Prihodi i rashodi-ekon.klasif.'!C8</f>
        <v>510417.89</v>
      </c>
      <c r="D9" s="83">
        <f>'Prihodi i rashodi-ekon.klasif.'!D8</f>
        <v>238776.08</v>
      </c>
    </row>
    <row r="10" spans="1:4" ht="12" customHeight="1">
      <c r="A10" s="98" t="s">
        <v>78</v>
      </c>
      <c r="B10" s="99">
        <f>'Prihodi i rashodi-ekon.klasif.'!B29</f>
        <v>0</v>
      </c>
      <c r="C10" s="99">
        <f>'Prihodi i rashodi-ekon.klasif.'!C29</f>
        <v>1250</v>
      </c>
      <c r="D10" s="99">
        <f>'Prihodi i rashodi-ekon.klasif.'!D29</f>
        <v>1250</v>
      </c>
    </row>
    <row r="11" spans="1:4" ht="12" customHeight="1">
      <c r="A11" s="100" t="s">
        <v>48</v>
      </c>
      <c r="B11" s="78">
        <f>SUM(B9:B10)</f>
        <v>208297.39730572698</v>
      </c>
      <c r="C11" s="78">
        <f>SUM(C9:C10)</f>
        <v>511667.89</v>
      </c>
      <c r="D11" s="78">
        <f>SUM(D9:D10)</f>
        <v>240026.08</v>
      </c>
    </row>
    <row r="12" spans="1:4" ht="12" customHeight="1">
      <c r="A12" s="96" t="s">
        <v>49</v>
      </c>
      <c r="B12" s="83">
        <f>'Prihodi i rashodi-ekon.klasif.'!B38</f>
        <v>208725.83582188596</v>
      </c>
      <c r="C12" s="83">
        <f>'Prihodi i rashodi-ekon.klasif.'!C38</f>
        <v>505949.98</v>
      </c>
      <c r="D12" s="83">
        <f>'Prihodi i rashodi-ekon.klasif.'!D38</f>
        <v>238648.34000000003</v>
      </c>
    </row>
    <row r="13" spans="1:4" ht="12" customHeight="1">
      <c r="A13" s="96" t="s">
        <v>50</v>
      </c>
      <c r="B13" s="79">
        <f>'Prihodi i rashodi-ekon.klasif.'!B87</f>
        <v>0</v>
      </c>
      <c r="C13" s="79">
        <f>'Prihodi i rashodi-ekon.klasif.'!C87</f>
        <v>5952.35</v>
      </c>
      <c r="D13" s="79">
        <f>'Prihodi i rashodi-ekon.klasif.'!D87</f>
        <v>799.99</v>
      </c>
    </row>
    <row r="14" spans="1:4" ht="12" customHeight="1">
      <c r="A14" s="100" t="s">
        <v>0</v>
      </c>
      <c r="B14" s="78">
        <f>SUM(B12:B13)</f>
        <v>208725.83582188596</v>
      </c>
      <c r="C14" s="78">
        <f>SUM(C12:C13)</f>
        <v>511902.32999999996</v>
      </c>
      <c r="D14" s="78">
        <f>SUM(D12:D13)</f>
        <v>239448.33000000002</v>
      </c>
    </row>
    <row r="15" spans="1:4" ht="22.5" customHeight="1">
      <c r="A15" s="80" t="s">
        <v>51</v>
      </c>
      <c r="B15" s="101">
        <f>SUM(B11-B14)</f>
        <v>-428.43851615898893</v>
      </c>
      <c r="C15" s="101">
        <f>SUM(C11-C14)</f>
        <v>-234.43999999994412</v>
      </c>
      <c r="D15" s="101">
        <f>SUM(D11-D14)</f>
        <v>577.7499999999709</v>
      </c>
    </row>
    <row r="17" spans="1:4" ht="12.75" customHeight="1">
      <c r="A17" s="154" t="s">
        <v>152</v>
      </c>
      <c r="B17" s="154"/>
      <c r="C17" s="154"/>
      <c r="D17" s="154"/>
    </row>
    <row r="18" spans="1:4" ht="25.5">
      <c r="A18" s="21" t="s">
        <v>1</v>
      </c>
      <c r="B18" s="21" t="s">
        <v>223</v>
      </c>
      <c r="C18" s="21" t="s">
        <v>222</v>
      </c>
      <c r="D18" s="21" t="s">
        <v>224</v>
      </c>
    </row>
    <row r="19" spans="1:4" ht="28.5" customHeight="1">
      <c r="A19" s="96" t="s">
        <v>52</v>
      </c>
      <c r="B19" s="97">
        <v>0</v>
      </c>
      <c r="C19" s="97">
        <v>0</v>
      </c>
      <c r="D19" s="97">
        <v>0</v>
      </c>
    </row>
    <row r="20" spans="1:4" ht="29.25" customHeight="1">
      <c r="A20" s="96" t="s">
        <v>53</v>
      </c>
      <c r="B20" s="97">
        <v>0</v>
      </c>
      <c r="C20" s="97">
        <v>0</v>
      </c>
      <c r="D20" s="97">
        <v>0</v>
      </c>
    </row>
    <row r="21" spans="1:4" ht="16.5" customHeight="1">
      <c r="A21" s="100" t="s">
        <v>54</v>
      </c>
      <c r="B21" s="147">
        <f>B19-B20</f>
        <v>0</v>
      </c>
      <c r="C21" s="147">
        <f>C19-C20</f>
        <v>0</v>
      </c>
      <c r="D21" s="147">
        <f>D19-D20</f>
        <v>0</v>
      </c>
    </row>
    <row r="22" spans="1:4" ht="12.75">
      <c r="A22" s="12"/>
      <c r="B22" s="10"/>
      <c r="C22" s="10"/>
      <c r="D22" s="10"/>
    </row>
    <row r="23" spans="1:4" ht="34.5" customHeight="1">
      <c r="A23" s="154" t="s">
        <v>153</v>
      </c>
      <c r="B23" s="154"/>
      <c r="C23" s="154"/>
      <c r="D23" s="154"/>
    </row>
    <row r="24" spans="1:4" ht="25.5">
      <c r="A24" s="21" t="s">
        <v>1</v>
      </c>
      <c r="B24" s="21" t="s">
        <v>223</v>
      </c>
      <c r="C24" s="21" t="s">
        <v>222</v>
      </c>
      <c r="D24" s="21" t="s">
        <v>224</v>
      </c>
    </row>
    <row r="25" spans="1:4" ht="28.5" customHeight="1">
      <c r="A25" s="96" t="s">
        <v>55</v>
      </c>
      <c r="B25" s="97">
        <v>362.81</v>
      </c>
      <c r="C25" s="97">
        <v>234.44</v>
      </c>
      <c r="D25" s="97">
        <v>234.44</v>
      </c>
    </row>
    <row r="26" spans="1:4" ht="39.75" customHeight="1">
      <c r="A26" s="96" t="s">
        <v>56</v>
      </c>
      <c r="B26" s="97"/>
      <c r="C26" s="97">
        <v>0</v>
      </c>
      <c r="D26" s="97">
        <v>812.19</v>
      </c>
    </row>
    <row r="30" spans="1:6" ht="12.75">
      <c r="A30" s="151"/>
      <c r="B30" s="151"/>
      <c r="C30" s="151"/>
      <c r="D30" s="151"/>
      <c r="E30" s="151"/>
      <c r="F30" s="75"/>
    </row>
    <row r="31" spans="1:6" ht="12.75">
      <c r="A31" s="151"/>
      <c r="B31" s="151"/>
      <c r="C31" s="151"/>
      <c r="D31" s="151"/>
      <c r="E31" s="151"/>
      <c r="F31" s="75"/>
    </row>
    <row r="32" spans="1:6" ht="12.75">
      <c r="A32" s="151"/>
      <c r="B32" s="151"/>
      <c r="C32" s="151"/>
      <c r="D32" s="151"/>
      <c r="E32" s="151"/>
      <c r="F32" s="75"/>
    </row>
    <row r="33" spans="1:6" ht="12.75">
      <c r="A33" s="151"/>
      <c r="B33" s="151"/>
      <c r="C33" s="151"/>
      <c r="D33" s="151"/>
      <c r="E33" s="151"/>
      <c r="F33" s="75"/>
    </row>
  </sheetData>
  <sheetProtection/>
  <mergeCells count="5">
    <mergeCell ref="A3:D3"/>
    <mergeCell ref="A23:D23"/>
    <mergeCell ref="A6:D6"/>
    <mergeCell ref="A1:D1"/>
    <mergeCell ref="A17:D1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K109"/>
  <sheetViews>
    <sheetView zoomScalePageLayoutView="0" workbookViewId="0" topLeftCell="A82">
      <selection activeCell="A116" sqref="A116"/>
    </sheetView>
  </sheetViews>
  <sheetFormatPr defaultColWidth="9.140625" defaultRowHeight="12.75"/>
  <cols>
    <col min="1" max="1" width="65.00390625" style="0" bestFit="1" customWidth="1"/>
    <col min="2" max="2" width="10.57421875" style="0" customWidth="1"/>
    <col min="3" max="3" width="12.00390625" style="0" customWidth="1"/>
    <col min="4" max="4" width="14.7109375" style="0" customWidth="1"/>
    <col min="5" max="5" width="10.421875" style="0" customWidth="1"/>
    <col min="7" max="7" width="6.57421875" style="0" bestFit="1" customWidth="1"/>
  </cols>
  <sheetData>
    <row r="1" spans="1:4" ht="12.75">
      <c r="A1" s="155" t="s">
        <v>225</v>
      </c>
      <c r="B1" s="155"/>
      <c r="C1" s="155"/>
      <c r="D1" s="155"/>
    </row>
    <row r="3" spans="1:7" ht="23.25" customHeight="1">
      <c r="A3" s="159" t="s">
        <v>149</v>
      </c>
      <c r="B3" s="159"/>
      <c r="C3" s="159"/>
      <c r="D3" s="159"/>
      <c r="E3" s="159"/>
      <c r="F3" s="159"/>
      <c r="G3" s="115"/>
    </row>
    <row r="4" spans="1:7" ht="12.75" customHeight="1">
      <c r="A4" s="108" t="s">
        <v>57</v>
      </c>
      <c r="B4" s="156" t="s">
        <v>150</v>
      </c>
      <c r="C4" s="157"/>
      <c r="D4" s="157"/>
      <c r="E4" s="157"/>
      <c r="F4" s="158"/>
      <c r="G4" s="107"/>
    </row>
    <row r="5" spans="1:6" ht="24.75" customHeight="1">
      <c r="A5" s="109" t="s">
        <v>58</v>
      </c>
      <c r="B5" s="110" t="s">
        <v>223</v>
      </c>
      <c r="C5" s="110" t="s">
        <v>144</v>
      </c>
      <c r="D5" s="110" t="s">
        <v>224</v>
      </c>
      <c r="E5" s="112" t="s">
        <v>226</v>
      </c>
      <c r="F5" s="112" t="s">
        <v>227</v>
      </c>
    </row>
    <row r="6" spans="1:6" ht="12" customHeight="1">
      <c r="A6" s="113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</row>
    <row r="7" spans="1:6" ht="12" customHeight="1">
      <c r="A7" s="3" t="s">
        <v>45</v>
      </c>
      <c r="B7" s="4"/>
      <c r="C7" s="4"/>
      <c r="D7" s="4"/>
      <c r="E7" s="4"/>
      <c r="F7" s="31"/>
    </row>
    <row r="8" spans="1:6" ht="12" customHeight="1">
      <c r="A8" s="22" t="s">
        <v>47</v>
      </c>
      <c r="B8" s="32">
        <f>SUM(B9+B17+BY20+B25+B20)</f>
        <v>208297.39730572698</v>
      </c>
      <c r="C8" s="32">
        <f>C9+C17+C20+C25</f>
        <v>510417.89</v>
      </c>
      <c r="D8" s="32">
        <f>SUM(D9+D17+CB20+D25+D20)</f>
        <v>238776.08</v>
      </c>
      <c r="E8" s="32">
        <f>D8/B8*100</f>
        <v>114.63229166014885</v>
      </c>
      <c r="F8" s="32">
        <f>D8/C8*100</f>
        <v>46.78050763463639</v>
      </c>
    </row>
    <row r="9" spans="1:6" ht="28.5" customHeight="1">
      <c r="A9" s="65" t="s">
        <v>59</v>
      </c>
      <c r="B9" s="66">
        <f>SUM(B12+B15)</f>
        <v>193338.27725794676</v>
      </c>
      <c r="C9" s="66">
        <f>SUM(C12+C15)</f>
        <v>464678.59</v>
      </c>
      <c r="D9" s="66">
        <f>SUM(D10+D12+D15)</f>
        <v>213212.05</v>
      </c>
      <c r="E9" s="66">
        <f>D9/B9*100</f>
        <v>110.27927476334041</v>
      </c>
      <c r="F9" s="66">
        <f aca="true" t="shared" si="0" ref="F9:F36">D9/C9*100</f>
        <v>45.883768821800025</v>
      </c>
    </row>
    <row r="10" spans="1:6" ht="23.25" customHeight="1">
      <c r="A10" s="71" t="s">
        <v>60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</row>
    <row r="11" spans="1:6" ht="27" customHeight="1">
      <c r="A11" s="7" t="s">
        <v>61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</row>
    <row r="12" spans="1:6" ht="24" customHeight="1">
      <c r="A12" s="71" t="s">
        <v>62</v>
      </c>
      <c r="B12" s="72">
        <f>SUM(B13:B14)</f>
        <v>193338.27725794676</v>
      </c>
      <c r="C12" s="72">
        <f>SUM(C13:C14)</f>
        <v>464678.59</v>
      </c>
      <c r="D12" s="72">
        <f>SUM(D13:D14)</f>
        <v>213212.05</v>
      </c>
      <c r="E12" s="72">
        <f>D12/B12*100</f>
        <v>110.27927476334041</v>
      </c>
      <c r="F12" s="72">
        <f t="shared" si="0"/>
        <v>45.883768821800025</v>
      </c>
    </row>
    <row r="13" spans="1:6" ht="33.75" customHeight="1">
      <c r="A13" s="7" t="s">
        <v>63</v>
      </c>
      <c r="B13" s="31">
        <v>193338.27725794676</v>
      </c>
      <c r="C13" s="31">
        <v>464678.59</v>
      </c>
      <c r="D13" s="31">
        <v>213212.05</v>
      </c>
      <c r="E13" s="31">
        <f>D13/B13*100</f>
        <v>110.27927476334041</v>
      </c>
      <c r="F13" s="31">
        <f t="shared" si="0"/>
        <v>45.883768821800025</v>
      </c>
    </row>
    <row r="14" spans="1:6" ht="30" customHeight="1">
      <c r="A14" s="7" t="s">
        <v>64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</row>
    <row r="15" spans="1:6" ht="12" customHeight="1">
      <c r="A15" s="71" t="s">
        <v>65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</row>
    <row r="16" spans="1:6" ht="12" customHeight="1">
      <c r="A16" s="7" t="s">
        <v>66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</row>
    <row r="17" spans="1:6" ht="34.5" customHeight="1">
      <c r="A17" s="65" t="s">
        <v>67</v>
      </c>
      <c r="B17" s="66">
        <f>SUM(B18:B19)</f>
        <v>0</v>
      </c>
      <c r="C17" s="66">
        <f aca="true" t="shared" si="1" ref="C17:E18">C18</f>
        <v>265.45</v>
      </c>
      <c r="D17" s="66">
        <f t="shared" si="1"/>
        <v>0</v>
      </c>
      <c r="E17" s="66">
        <f t="shared" si="1"/>
        <v>0</v>
      </c>
      <c r="F17" s="66">
        <f t="shared" si="0"/>
        <v>0</v>
      </c>
    </row>
    <row r="18" spans="1:6" ht="12" customHeight="1">
      <c r="A18" s="71" t="s">
        <v>68</v>
      </c>
      <c r="B18" s="72">
        <v>0</v>
      </c>
      <c r="C18" s="72">
        <f t="shared" si="1"/>
        <v>265.45</v>
      </c>
      <c r="D18" s="72">
        <f t="shared" si="1"/>
        <v>0</v>
      </c>
      <c r="E18" s="72">
        <f t="shared" si="1"/>
        <v>0</v>
      </c>
      <c r="F18" s="72">
        <f t="shared" si="0"/>
        <v>0</v>
      </c>
    </row>
    <row r="19" spans="1:6" ht="12" customHeight="1">
      <c r="A19" s="7" t="s">
        <v>69</v>
      </c>
      <c r="B19" s="31">
        <v>0</v>
      </c>
      <c r="C19" s="31">
        <v>265.45</v>
      </c>
      <c r="D19" s="31">
        <v>0</v>
      </c>
      <c r="E19" s="31">
        <v>0</v>
      </c>
      <c r="F19" s="31">
        <f t="shared" si="0"/>
        <v>0</v>
      </c>
    </row>
    <row r="20" spans="1:6" ht="39" customHeight="1">
      <c r="A20" s="65" t="s">
        <v>70</v>
      </c>
      <c r="B20" s="66">
        <f>SUM(B21+B23)</f>
        <v>0</v>
      </c>
      <c r="C20" s="66">
        <f>C21+C23</f>
        <v>514.57</v>
      </c>
      <c r="D20" s="66">
        <f>D21+D23</f>
        <v>0</v>
      </c>
      <c r="E20" s="66">
        <f>E21+E23</f>
        <v>0</v>
      </c>
      <c r="F20" s="66">
        <f t="shared" si="0"/>
        <v>0</v>
      </c>
    </row>
    <row r="21" spans="1:6" ht="23.25" customHeight="1">
      <c r="A21" s="71" t="s">
        <v>71</v>
      </c>
      <c r="B21" s="72">
        <v>0</v>
      </c>
      <c r="C21" s="72">
        <f>C22</f>
        <v>315.49</v>
      </c>
      <c r="D21" s="72">
        <f>D22</f>
        <v>0</v>
      </c>
      <c r="E21" s="72">
        <f>E22</f>
        <v>0</v>
      </c>
      <c r="F21" s="72">
        <f t="shared" si="0"/>
        <v>0</v>
      </c>
    </row>
    <row r="22" spans="1:6" ht="12" customHeight="1">
      <c r="A22" s="7" t="s">
        <v>72</v>
      </c>
      <c r="B22" s="31">
        <v>0</v>
      </c>
      <c r="C22" s="31">
        <v>315.49</v>
      </c>
      <c r="D22" s="31">
        <v>0</v>
      </c>
      <c r="E22" s="31">
        <v>0</v>
      </c>
      <c r="F22" s="31">
        <f t="shared" si="0"/>
        <v>0</v>
      </c>
    </row>
    <row r="23" spans="1:6" ht="12.75">
      <c r="A23" s="71" t="s">
        <v>164</v>
      </c>
      <c r="B23" s="72">
        <f>SUM(B24:B24)</f>
        <v>0</v>
      </c>
      <c r="C23" s="72">
        <f>SUM(C24:C24)</f>
        <v>199.08</v>
      </c>
      <c r="D23" s="72">
        <f>D24</f>
        <v>0</v>
      </c>
      <c r="E23" s="72">
        <f>E24</f>
        <v>0</v>
      </c>
      <c r="F23" s="72">
        <f t="shared" si="0"/>
        <v>0</v>
      </c>
    </row>
    <row r="24" spans="1:6" ht="13.5" customHeight="1">
      <c r="A24" s="7" t="s">
        <v>73</v>
      </c>
      <c r="B24" s="31">
        <v>0</v>
      </c>
      <c r="C24" s="31">
        <v>199.08</v>
      </c>
      <c r="D24" s="31">
        <v>0</v>
      </c>
      <c r="E24" s="31">
        <v>0</v>
      </c>
      <c r="F24" s="31">
        <f t="shared" si="0"/>
        <v>0</v>
      </c>
    </row>
    <row r="25" spans="1:6" ht="12.75">
      <c r="A25" s="65" t="s">
        <v>74</v>
      </c>
      <c r="B25" s="66">
        <f>SUM(B27:B28)</f>
        <v>14959.12004778021</v>
      </c>
      <c r="C25" s="66">
        <f>SUM(C27:C28)</f>
        <v>44959.28</v>
      </c>
      <c r="D25" s="66">
        <f>D26</f>
        <v>25564.030000000002</v>
      </c>
      <c r="E25" s="66">
        <f>D25/B25*100</f>
        <v>170.89260543633017</v>
      </c>
      <c r="F25" s="66">
        <f t="shared" si="0"/>
        <v>56.8604079068882</v>
      </c>
    </row>
    <row r="26" spans="1:6" ht="24">
      <c r="A26" s="71" t="s">
        <v>75</v>
      </c>
      <c r="B26" s="72">
        <f>SUM(B27:B28)</f>
        <v>14959.12004778021</v>
      </c>
      <c r="C26" s="72">
        <f>SUM(C27:C28)</f>
        <v>44959.28</v>
      </c>
      <c r="D26" s="72">
        <f>D27+D28</f>
        <v>25564.030000000002</v>
      </c>
      <c r="E26" s="72">
        <f>D26/B26*100</f>
        <v>170.89260543633017</v>
      </c>
      <c r="F26" s="72">
        <f t="shared" si="0"/>
        <v>56.8604079068882</v>
      </c>
    </row>
    <row r="27" spans="1:6" ht="21.75" customHeight="1">
      <c r="A27" s="7" t="s">
        <v>76</v>
      </c>
      <c r="B27" s="31">
        <v>14959.12004778021</v>
      </c>
      <c r="C27" s="31">
        <v>44159.29</v>
      </c>
      <c r="D27" s="31">
        <v>24764.04</v>
      </c>
      <c r="E27" s="31">
        <f>D27/B27*100</f>
        <v>165.54476413654257</v>
      </c>
      <c r="F27" s="31">
        <f t="shared" si="0"/>
        <v>56.07889076115128</v>
      </c>
    </row>
    <row r="28" spans="1:6" ht="27" customHeight="1">
      <c r="A28" s="7" t="s">
        <v>77</v>
      </c>
      <c r="B28" s="31">
        <v>0</v>
      </c>
      <c r="C28" s="31">
        <v>799.99</v>
      </c>
      <c r="D28" s="31">
        <v>799.99</v>
      </c>
      <c r="E28" s="31">
        <v>0</v>
      </c>
      <c r="F28" s="31">
        <f t="shared" si="0"/>
        <v>100</v>
      </c>
    </row>
    <row r="29" spans="1:6" ht="24" customHeight="1">
      <c r="A29" s="22" t="s">
        <v>78</v>
      </c>
      <c r="B29" s="32">
        <v>0</v>
      </c>
      <c r="C29" s="32">
        <f>C30+C32</f>
        <v>1250</v>
      </c>
      <c r="D29" s="32">
        <f>D30+D32</f>
        <v>1250</v>
      </c>
      <c r="E29" s="32">
        <v>0</v>
      </c>
      <c r="F29" s="32">
        <f t="shared" si="0"/>
        <v>100</v>
      </c>
    </row>
    <row r="30" spans="1:6" ht="22.5" customHeight="1">
      <c r="A30" s="65" t="s">
        <v>79</v>
      </c>
      <c r="B30" s="66">
        <v>0</v>
      </c>
      <c r="C30" s="66">
        <f>C31</f>
        <v>1250</v>
      </c>
      <c r="D30" s="66">
        <f>D31</f>
        <v>1250</v>
      </c>
      <c r="E30" s="66">
        <v>0</v>
      </c>
      <c r="F30" s="66">
        <f t="shared" si="0"/>
        <v>100</v>
      </c>
    </row>
    <row r="31" spans="1:6" ht="22.5" customHeight="1">
      <c r="A31" s="7" t="s">
        <v>211</v>
      </c>
      <c r="B31" s="31">
        <v>0</v>
      </c>
      <c r="C31" s="31">
        <v>1250</v>
      </c>
      <c r="D31" s="31">
        <v>1250</v>
      </c>
      <c r="E31" s="31">
        <v>0</v>
      </c>
      <c r="F31" s="31">
        <f t="shared" si="0"/>
        <v>100</v>
      </c>
    </row>
    <row r="32" spans="1:6" ht="29.25" customHeight="1">
      <c r="A32" s="65" t="s">
        <v>80</v>
      </c>
      <c r="B32" s="66">
        <v>0</v>
      </c>
      <c r="C32" s="66">
        <v>0</v>
      </c>
      <c r="D32" s="66">
        <f>D33</f>
        <v>0</v>
      </c>
      <c r="E32" s="66">
        <v>0</v>
      </c>
      <c r="F32" s="66">
        <v>0</v>
      </c>
    </row>
    <row r="33" spans="1:6" ht="12" customHeight="1">
      <c r="A33" s="7" t="s">
        <v>81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</row>
    <row r="34" spans="1:6" ht="12" customHeight="1">
      <c r="A34" s="22" t="s">
        <v>82</v>
      </c>
      <c r="B34" s="32">
        <f>SUM(B35)</f>
        <v>362.8123963103059</v>
      </c>
      <c r="C34" s="32">
        <f>SUM(C35)</f>
        <v>234.44</v>
      </c>
      <c r="D34" s="32">
        <f>D35</f>
        <v>234.44</v>
      </c>
      <c r="E34" s="32">
        <f>D34/B34*100</f>
        <v>64.61741726142354</v>
      </c>
      <c r="F34" s="32">
        <f t="shared" si="0"/>
        <v>100</v>
      </c>
    </row>
    <row r="35" spans="1:6" ht="12" customHeight="1">
      <c r="A35" s="65" t="s">
        <v>83</v>
      </c>
      <c r="B35" s="66">
        <v>362.8123963103059</v>
      </c>
      <c r="C35" s="66">
        <v>234.44</v>
      </c>
      <c r="D35" s="66">
        <v>234.44</v>
      </c>
      <c r="E35" s="66">
        <f>D35/B35*100</f>
        <v>64.61741726142354</v>
      </c>
      <c r="F35" s="66">
        <f t="shared" si="0"/>
        <v>100</v>
      </c>
    </row>
    <row r="36" spans="1:7" ht="23.25" customHeight="1">
      <c r="A36" s="67" t="s">
        <v>84</v>
      </c>
      <c r="B36" s="68">
        <f>SUM(B25+B20+B9+B35+B17)</f>
        <v>208660.20970203727</v>
      </c>
      <c r="C36" s="68">
        <f>C8+C29+C34</f>
        <v>511902.33</v>
      </c>
      <c r="D36" s="68">
        <f>D8+D29+D34</f>
        <v>240260.52</v>
      </c>
      <c r="E36" s="68">
        <f>D36/B36*100</f>
        <v>115.14438729985335</v>
      </c>
      <c r="F36" s="102">
        <f t="shared" si="0"/>
        <v>46.934836182519426</v>
      </c>
      <c r="G36" s="105"/>
    </row>
    <row r="37" spans="1:7" ht="12" customHeight="1">
      <c r="A37" s="88"/>
      <c r="B37" s="89"/>
      <c r="C37" s="89"/>
      <c r="D37" s="89"/>
      <c r="E37" s="89"/>
      <c r="F37" s="89"/>
      <c r="G37" s="106"/>
    </row>
    <row r="38" spans="1:8" ht="12" customHeight="1">
      <c r="A38" s="22" t="s">
        <v>49</v>
      </c>
      <c r="B38" s="32">
        <f>B39+B47+B80</f>
        <v>208725.83582188596</v>
      </c>
      <c r="C38" s="32">
        <f>C39+C47+C80</f>
        <v>505949.98</v>
      </c>
      <c r="D38" s="32">
        <f>D39+D47+D80</f>
        <v>238648.34000000003</v>
      </c>
      <c r="E38" s="32">
        <f aca="true" t="shared" si="2" ref="E38:E45">D38/B38*100</f>
        <v>114.3357931998644</v>
      </c>
      <c r="F38" s="103">
        <f aca="true" t="shared" si="3" ref="F38:F45">D38/C38*100</f>
        <v>47.16836632743814</v>
      </c>
      <c r="G38" s="105"/>
      <c r="H38" s="76"/>
    </row>
    <row r="39" spans="1:8" ht="12" customHeight="1">
      <c r="A39" s="65" t="s">
        <v>85</v>
      </c>
      <c r="B39" s="66">
        <f>B40+B42+B44</f>
        <v>177022.76594332734</v>
      </c>
      <c r="C39" s="66">
        <f>C40+C42+C44</f>
        <v>411910.42</v>
      </c>
      <c r="D39" s="66">
        <f>D40+D42+D44</f>
        <v>194367.35</v>
      </c>
      <c r="E39" s="66">
        <f t="shared" si="2"/>
        <v>109.79793980974482</v>
      </c>
      <c r="F39" s="104">
        <f t="shared" si="3"/>
        <v>47.18680095541162</v>
      </c>
      <c r="G39" s="105"/>
      <c r="H39" s="76"/>
    </row>
    <row r="40" spans="1:8" ht="12" customHeight="1">
      <c r="A40" s="71" t="s">
        <v>86</v>
      </c>
      <c r="B40" s="72">
        <f>B41</f>
        <v>147825.33280244208</v>
      </c>
      <c r="C40" s="72">
        <f>C41</f>
        <v>346313.76</v>
      </c>
      <c r="D40" s="72">
        <f>D41</f>
        <v>163556.94</v>
      </c>
      <c r="E40" s="72">
        <f t="shared" si="2"/>
        <v>110.64202386649255</v>
      </c>
      <c r="F40" s="72">
        <f t="shared" si="3"/>
        <v>47.22796460643088</v>
      </c>
      <c r="H40" s="76"/>
    </row>
    <row r="41" spans="1:8" ht="12" customHeight="1">
      <c r="A41" s="7" t="s">
        <v>87</v>
      </c>
      <c r="B41" s="31">
        <v>147825.33280244208</v>
      </c>
      <c r="C41" s="31">
        <v>346313.76</v>
      </c>
      <c r="D41" s="31">
        <v>163556.94</v>
      </c>
      <c r="E41" s="31">
        <f t="shared" si="2"/>
        <v>110.64202386649255</v>
      </c>
      <c r="F41" s="31">
        <f t="shared" si="3"/>
        <v>47.22796460643088</v>
      </c>
      <c r="H41" s="76"/>
    </row>
    <row r="42" spans="1:8" ht="12" customHeight="1">
      <c r="A42" s="71" t="s">
        <v>88</v>
      </c>
      <c r="B42" s="72">
        <f>B43</f>
        <v>4816.988519477071</v>
      </c>
      <c r="C42" s="72">
        <f>C43</f>
        <v>13540.85</v>
      </c>
      <c r="D42" s="72">
        <f>D43</f>
        <v>5100</v>
      </c>
      <c r="E42" s="72">
        <f t="shared" si="2"/>
        <v>105.87527828597881</v>
      </c>
      <c r="F42" s="72">
        <f t="shared" si="3"/>
        <v>37.66380987899578</v>
      </c>
      <c r="H42" s="76"/>
    </row>
    <row r="43" spans="1:8" ht="12" customHeight="1">
      <c r="A43" s="7" t="s">
        <v>89</v>
      </c>
      <c r="B43" s="31">
        <v>4816.988519477071</v>
      </c>
      <c r="C43" s="31">
        <v>13540.85</v>
      </c>
      <c r="D43" s="31">
        <v>5100</v>
      </c>
      <c r="E43" s="31">
        <f t="shared" si="2"/>
        <v>105.87527828597881</v>
      </c>
      <c r="F43" s="31">
        <f t="shared" si="3"/>
        <v>37.66380987899578</v>
      </c>
      <c r="H43" s="76"/>
    </row>
    <row r="44" spans="1:8" ht="12" customHeight="1">
      <c r="A44" s="71" t="s">
        <v>90</v>
      </c>
      <c r="B44" s="72">
        <f>SUM(B45:B46)</f>
        <v>24380.444621408187</v>
      </c>
      <c r="C44" s="72">
        <f>SUM(C45:C46)</f>
        <v>52055.81</v>
      </c>
      <c r="D44" s="72">
        <f>SUM(D45:D46)</f>
        <v>25710.41</v>
      </c>
      <c r="E44" s="72">
        <f t="shared" si="2"/>
        <v>105.4550497304056</v>
      </c>
      <c r="F44" s="72">
        <f t="shared" si="3"/>
        <v>49.390087292849735</v>
      </c>
      <c r="H44" s="76"/>
    </row>
    <row r="45" spans="1:8" ht="22.5" customHeight="1">
      <c r="A45" s="7" t="s">
        <v>91</v>
      </c>
      <c r="B45" s="31">
        <v>24380.444621408187</v>
      </c>
      <c r="C45" s="31">
        <v>52055.81</v>
      </c>
      <c r="D45" s="31">
        <v>25710.41</v>
      </c>
      <c r="E45" s="31">
        <f t="shared" si="2"/>
        <v>105.4550497304056</v>
      </c>
      <c r="F45" s="31">
        <f t="shared" si="3"/>
        <v>49.390087292849735</v>
      </c>
      <c r="H45" s="76"/>
    </row>
    <row r="46" spans="1:8" ht="24.75" customHeight="1">
      <c r="A46" s="7" t="s">
        <v>92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H46" s="76"/>
    </row>
    <row r="47" spans="1:8" ht="12" customHeight="1">
      <c r="A47" s="65" t="s">
        <v>93</v>
      </c>
      <c r="B47" s="66">
        <f>B48+B53+B60+B70+B78</f>
        <v>31703.06987855863</v>
      </c>
      <c r="C47" s="66">
        <f>C48+C53+C60+C70+C78</f>
        <v>93955.42</v>
      </c>
      <c r="D47" s="66">
        <f>D48+D53+D60+D70+D78</f>
        <v>44196.85</v>
      </c>
      <c r="E47" s="66">
        <f aca="true" t="shared" si="4" ref="E47:E58">D47/B47*100</f>
        <v>139.4087391829873</v>
      </c>
      <c r="F47" s="66">
        <f aca="true" t="shared" si="5" ref="F47:F62">D47/C47*100</f>
        <v>47.04023461339431</v>
      </c>
      <c r="H47" s="76"/>
    </row>
    <row r="48" spans="1:8" ht="12" customHeight="1">
      <c r="A48" s="71" t="s">
        <v>94</v>
      </c>
      <c r="B48" s="72">
        <f>SUM(B49:B52)</f>
        <v>14154.956533280243</v>
      </c>
      <c r="C48" s="72">
        <f>SUM(C49:C52)</f>
        <v>31201.51</v>
      </c>
      <c r="D48" s="72">
        <f>SUM(D49:D52)</f>
        <v>15778.62</v>
      </c>
      <c r="E48" s="72">
        <f t="shared" si="4"/>
        <v>111.47063548307126</v>
      </c>
      <c r="F48" s="72">
        <f t="shared" si="5"/>
        <v>50.570052539123914</v>
      </c>
      <c r="H48" s="76"/>
    </row>
    <row r="49" spans="1:8" ht="12" customHeight="1">
      <c r="A49" s="7" t="s">
        <v>95</v>
      </c>
      <c r="B49" s="31">
        <v>182.99820824208638</v>
      </c>
      <c r="C49" s="31">
        <v>584.85</v>
      </c>
      <c r="D49" s="31">
        <v>350.97</v>
      </c>
      <c r="E49" s="31">
        <f t="shared" si="4"/>
        <v>191.78876305483033</v>
      </c>
      <c r="F49" s="31">
        <f t="shared" si="5"/>
        <v>60.01025904077969</v>
      </c>
      <c r="H49" s="76"/>
    </row>
    <row r="50" spans="1:8" ht="21.75" customHeight="1">
      <c r="A50" s="7" t="s">
        <v>96</v>
      </c>
      <c r="B50" s="31">
        <v>13770.883270289998</v>
      </c>
      <c r="C50" s="31">
        <v>29882.66</v>
      </c>
      <c r="D50" s="31">
        <v>14926.29</v>
      </c>
      <c r="E50" s="31">
        <f t="shared" si="4"/>
        <v>108.3902151157053</v>
      </c>
      <c r="F50" s="31">
        <f t="shared" si="5"/>
        <v>49.949669808511025</v>
      </c>
      <c r="H50" s="76"/>
    </row>
    <row r="51" spans="1:8" ht="12" customHeight="1">
      <c r="A51" s="7" t="s">
        <v>97</v>
      </c>
      <c r="B51" s="31">
        <v>121.44136969938283</v>
      </c>
      <c r="C51" s="31">
        <v>400</v>
      </c>
      <c r="D51" s="31">
        <v>300</v>
      </c>
      <c r="E51" s="31">
        <f t="shared" si="4"/>
        <v>247.0327868852459</v>
      </c>
      <c r="F51" s="31">
        <f t="shared" si="5"/>
        <v>75</v>
      </c>
      <c r="H51" s="76"/>
    </row>
    <row r="52" spans="1:8" ht="12" customHeight="1">
      <c r="A52" s="7" t="s">
        <v>40</v>
      </c>
      <c r="B52" s="31">
        <v>79.63368504877563</v>
      </c>
      <c r="C52" s="31">
        <v>334</v>
      </c>
      <c r="D52" s="31">
        <v>201.36</v>
      </c>
      <c r="E52" s="31">
        <f t="shared" si="4"/>
        <v>252.85782</v>
      </c>
      <c r="F52" s="31">
        <f t="shared" si="5"/>
        <v>60.2874251497006</v>
      </c>
      <c r="H52" s="76"/>
    </row>
    <row r="53" spans="1:8" ht="15.75" customHeight="1">
      <c r="A53" s="71" t="s">
        <v>98</v>
      </c>
      <c r="B53" s="72">
        <f>SUM(B54:B59)</f>
        <v>8667.988585838477</v>
      </c>
      <c r="C53" s="72">
        <f>SUM(C54:C59)</f>
        <v>19097.39</v>
      </c>
      <c r="D53" s="72">
        <f>SUM(D54:D59)</f>
        <v>10861.160000000002</v>
      </c>
      <c r="E53" s="72">
        <f t="shared" si="4"/>
        <v>125.3019647227578</v>
      </c>
      <c r="F53" s="72">
        <f t="shared" si="5"/>
        <v>56.87248362210754</v>
      </c>
      <c r="H53" s="76"/>
    </row>
    <row r="54" spans="1:8" ht="27.75" customHeight="1">
      <c r="A54" s="7" t="s">
        <v>99</v>
      </c>
      <c r="B54" s="31">
        <v>353.3107704559028</v>
      </c>
      <c r="C54" s="31">
        <v>2180.39</v>
      </c>
      <c r="D54" s="31">
        <v>499.29</v>
      </c>
      <c r="E54" s="31">
        <f t="shared" si="4"/>
        <v>141.31751470687678</v>
      </c>
      <c r="F54" s="31">
        <f t="shared" si="5"/>
        <v>22.899114378620343</v>
      </c>
      <c r="H54" s="76"/>
    </row>
    <row r="55" spans="1:8" ht="12" customHeight="1">
      <c r="A55" s="7" t="s">
        <v>100</v>
      </c>
      <c r="B55" s="31">
        <v>223.00617161059128</v>
      </c>
      <c r="C55" s="31">
        <v>4783.34</v>
      </c>
      <c r="D55" s="31">
        <v>3183.81</v>
      </c>
      <c r="E55" s="31">
        <f t="shared" si="4"/>
        <v>1427.6779772532495</v>
      </c>
      <c r="F55" s="31">
        <f t="shared" si="5"/>
        <v>66.56039503777694</v>
      </c>
      <c r="H55" s="76"/>
    </row>
    <row r="56" spans="1:8" ht="12" customHeight="1">
      <c r="A56" s="7" t="s">
        <v>101</v>
      </c>
      <c r="B56" s="31">
        <v>7748.7424513902715</v>
      </c>
      <c r="C56" s="31">
        <v>11528</v>
      </c>
      <c r="D56" s="31">
        <v>6969.9</v>
      </c>
      <c r="E56" s="31">
        <f t="shared" si="4"/>
        <v>89.94878902897938</v>
      </c>
      <c r="F56" s="31">
        <f t="shared" si="5"/>
        <v>60.46061762664816</v>
      </c>
      <c r="H56" s="76"/>
    </row>
    <row r="57" spans="1:8" ht="23.25" customHeight="1">
      <c r="A57" s="7" t="s">
        <v>102</v>
      </c>
      <c r="B57" s="31">
        <v>139.23949830778417</v>
      </c>
      <c r="C57" s="31">
        <v>296.34000000000003</v>
      </c>
      <c r="D57" s="31">
        <v>165.29</v>
      </c>
      <c r="E57" s="31">
        <f t="shared" si="4"/>
        <v>118.70913211323992</v>
      </c>
      <c r="F57" s="31">
        <f t="shared" si="5"/>
        <v>55.77714787068907</v>
      </c>
      <c r="H57" s="76"/>
    </row>
    <row r="58" spans="1:8" ht="12" customHeight="1">
      <c r="A58" s="7" t="s">
        <v>103</v>
      </c>
      <c r="B58" s="31">
        <v>203.6896940739266</v>
      </c>
      <c r="C58" s="31">
        <v>308.32</v>
      </c>
      <c r="D58" s="31">
        <v>42.87</v>
      </c>
      <c r="E58" s="31">
        <f t="shared" si="4"/>
        <v>21.046720205903434</v>
      </c>
      <c r="F58" s="31">
        <f t="shared" si="5"/>
        <v>13.904385054488841</v>
      </c>
      <c r="H58" s="76"/>
    </row>
    <row r="59" spans="1:8" ht="20.25" customHeight="1">
      <c r="A59" s="7" t="s">
        <v>104</v>
      </c>
      <c r="B59" s="31">
        <v>0</v>
      </c>
      <c r="C59" s="31">
        <v>1</v>
      </c>
      <c r="D59" s="31">
        <v>0</v>
      </c>
      <c r="E59" s="31">
        <v>0</v>
      </c>
      <c r="F59" s="31">
        <f t="shared" si="5"/>
        <v>0</v>
      </c>
      <c r="H59" s="76"/>
    </row>
    <row r="60" spans="1:8" ht="12" customHeight="1">
      <c r="A60" s="71" t="s">
        <v>105</v>
      </c>
      <c r="B60" s="72">
        <f>SUM(B61:B69)</f>
        <v>7135.20472493198</v>
      </c>
      <c r="C60" s="72">
        <f>SUM(C61:C69)</f>
        <v>31041.63</v>
      </c>
      <c r="D60" s="72">
        <f>SUM(D61:D69)</f>
        <v>16516.690000000002</v>
      </c>
      <c r="E60" s="72">
        <f>D60/B60*100</f>
        <v>231.48165521147615</v>
      </c>
      <c r="F60" s="72">
        <f t="shared" si="5"/>
        <v>53.20819170900498</v>
      </c>
      <c r="H60" s="76"/>
    </row>
    <row r="61" spans="1:8" ht="12" customHeight="1">
      <c r="A61" s="7" t="s">
        <v>106</v>
      </c>
      <c r="B61" s="31">
        <v>832.486561815648</v>
      </c>
      <c r="C61" s="31">
        <v>1365.28</v>
      </c>
      <c r="D61" s="31">
        <v>675.67</v>
      </c>
      <c r="E61" s="31">
        <f>D61/B61*100</f>
        <v>81.16287168964841</v>
      </c>
      <c r="F61" s="31">
        <f t="shared" si="5"/>
        <v>49.48948201101606</v>
      </c>
      <c r="H61" s="76"/>
    </row>
    <row r="62" spans="1:8" ht="20.25" customHeight="1">
      <c r="A62" s="7" t="s">
        <v>107</v>
      </c>
      <c r="B62" s="31">
        <v>1410.2116928794212</v>
      </c>
      <c r="C62" s="31">
        <v>4612.72</v>
      </c>
      <c r="D62" s="31">
        <v>3304.8500000000004</v>
      </c>
      <c r="E62" s="31">
        <f>D62/B62*100</f>
        <v>234.35134006384803</v>
      </c>
      <c r="F62" s="31">
        <f t="shared" si="5"/>
        <v>71.64644721552577</v>
      </c>
      <c r="H62" s="76"/>
    </row>
    <row r="63" spans="1:8" ht="14.25" customHeight="1">
      <c r="A63" s="7" t="s">
        <v>139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H63" s="76"/>
    </row>
    <row r="64" spans="1:8" ht="12" customHeight="1">
      <c r="A64" s="7" t="s">
        <v>108</v>
      </c>
      <c r="B64" s="31">
        <v>1070.0285354038092</v>
      </c>
      <c r="C64" s="31">
        <v>2124.41</v>
      </c>
      <c r="D64" s="31">
        <v>1135.65</v>
      </c>
      <c r="E64" s="31">
        <f>D64/B64*100</f>
        <v>106.13268360842608</v>
      </c>
      <c r="F64" s="31">
        <f aca="true" t="shared" si="6" ref="F64:F70">D64/C64*100</f>
        <v>53.45719517418954</v>
      </c>
      <c r="H64" s="76"/>
    </row>
    <row r="65" spans="1:8" ht="12" customHeight="1">
      <c r="A65" s="7" t="s">
        <v>20</v>
      </c>
      <c r="B65" s="31">
        <v>21.850155949299886</v>
      </c>
      <c r="C65" s="31">
        <v>19001.97</v>
      </c>
      <c r="D65" s="31">
        <v>9628.84</v>
      </c>
      <c r="E65" s="31">
        <f>D65/B65*100</f>
        <v>44067.6030978558</v>
      </c>
      <c r="F65" s="31">
        <f t="shared" si="6"/>
        <v>50.672851288576915</v>
      </c>
      <c r="H65" s="76"/>
    </row>
    <row r="66" spans="1:8" ht="12" customHeight="1">
      <c r="A66" s="7" t="s">
        <v>109</v>
      </c>
      <c r="B66" s="31">
        <v>2172.487889043732</v>
      </c>
      <c r="C66" s="31">
        <v>717.91</v>
      </c>
      <c r="D66" s="31">
        <v>0</v>
      </c>
      <c r="E66" s="31">
        <f>D66/B66*100</f>
        <v>0</v>
      </c>
      <c r="F66" s="31">
        <f t="shared" si="6"/>
        <v>0</v>
      </c>
      <c r="H66" s="76"/>
    </row>
    <row r="67" spans="1:8" ht="12" customHeight="1">
      <c r="A67" s="7" t="s">
        <v>110</v>
      </c>
      <c r="B67" s="31">
        <v>0</v>
      </c>
      <c r="C67" s="31">
        <v>118.25</v>
      </c>
      <c r="D67" s="31">
        <v>118.25</v>
      </c>
      <c r="E67" s="31">
        <v>0</v>
      </c>
      <c r="F67" s="31">
        <f t="shared" si="6"/>
        <v>100</v>
      </c>
      <c r="H67" s="76"/>
    </row>
    <row r="68" spans="1:8" ht="12" customHeight="1">
      <c r="A68" s="7" t="s">
        <v>111</v>
      </c>
      <c r="B68" s="31">
        <v>786.3826398566594</v>
      </c>
      <c r="C68" s="31">
        <v>2138.89</v>
      </c>
      <c r="D68" s="31">
        <v>1061.52</v>
      </c>
      <c r="E68" s="31">
        <f>D68/B68*100</f>
        <v>134.9877205063291</v>
      </c>
      <c r="F68" s="31">
        <f t="shared" si="6"/>
        <v>49.629480711958074</v>
      </c>
      <c r="H68" s="76"/>
    </row>
    <row r="69" spans="1:8" ht="12" customHeight="1">
      <c r="A69" s="7" t="s">
        <v>112</v>
      </c>
      <c r="B69" s="31">
        <v>841.7572499834097</v>
      </c>
      <c r="C69" s="31">
        <v>962.2</v>
      </c>
      <c r="D69" s="31">
        <v>591.91</v>
      </c>
      <c r="E69" s="31">
        <f>D69/B69*100</f>
        <v>70.31837266761481</v>
      </c>
      <c r="F69" s="31">
        <f t="shared" si="6"/>
        <v>61.51631677405944</v>
      </c>
      <c r="H69" s="76"/>
    </row>
    <row r="70" spans="1:8" ht="20.25" customHeight="1">
      <c r="A70" s="71" t="s">
        <v>113</v>
      </c>
      <c r="B70" s="72">
        <f>SUM(B71:B77)</f>
        <v>1744.9200345079303</v>
      </c>
      <c r="C70" s="72">
        <f>SUM(C71:C77)</f>
        <v>12548.53</v>
      </c>
      <c r="D70" s="72">
        <f>SUM(D71:D77)</f>
        <v>1040.3799999999999</v>
      </c>
      <c r="E70" s="72">
        <f>D70/B70*100</f>
        <v>59.623362642712074</v>
      </c>
      <c r="F70" s="72">
        <f t="shared" si="6"/>
        <v>8.290851597756866</v>
      </c>
      <c r="H70" s="76"/>
    </row>
    <row r="71" spans="1:8" ht="24" customHeight="1">
      <c r="A71" s="7" t="s">
        <v>114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H71" s="76"/>
    </row>
    <row r="72" spans="1:8" ht="12" customHeight="1">
      <c r="A72" s="7" t="s">
        <v>115</v>
      </c>
      <c r="B72" s="31">
        <v>854.0181830247528</v>
      </c>
      <c r="C72" s="31">
        <v>146.27</v>
      </c>
      <c r="D72" s="31">
        <v>0</v>
      </c>
      <c r="E72" s="31">
        <f>D72/B72*100</f>
        <v>0</v>
      </c>
      <c r="F72" s="31">
        <f aca="true" t="shared" si="7" ref="F72:F81">D72/C72*100</f>
        <v>0</v>
      </c>
      <c r="H72" s="76"/>
    </row>
    <row r="73" spans="1:8" ht="12" customHeight="1">
      <c r="A73" s="7" t="s">
        <v>116</v>
      </c>
      <c r="B73" s="31">
        <v>0</v>
      </c>
      <c r="C73" s="31">
        <v>1</v>
      </c>
      <c r="D73" s="31">
        <v>0</v>
      </c>
      <c r="E73" s="31">
        <v>0</v>
      </c>
      <c r="F73" s="31">
        <f t="shared" si="7"/>
        <v>0</v>
      </c>
      <c r="H73" s="76"/>
    </row>
    <row r="74" spans="1:8" ht="12" customHeight="1">
      <c r="A74" s="7" t="s">
        <v>117</v>
      </c>
      <c r="B74" s="31">
        <v>106.17824673170084</v>
      </c>
      <c r="C74" s="31">
        <v>163.09</v>
      </c>
      <c r="D74" s="31">
        <v>108.09</v>
      </c>
      <c r="E74" s="31">
        <f>D74/B74*100</f>
        <v>101.80051312500001</v>
      </c>
      <c r="F74" s="31">
        <f t="shared" si="7"/>
        <v>66.27628916549145</v>
      </c>
      <c r="H74" s="76"/>
    </row>
    <row r="75" spans="1:11" ht="12" customHeight="1">
      <c r="A75" s="7" t="s">
        <v>118</v>
      </c>
      <c r="B75" s="31">
        <v>734.9525515959917</v>
      </c>
      <c r="C75" s="31">
        <v>1592.67</v>
      </c>
      <c r="D75" s="31">
        <v>824.43</v>
      </c>
      <c r="E75" s="31">
        <f>D75/B75*100</f>
        <v>112.17458844243792</v>
      </c>
      <c r="F75" s="31">
        <f t="shared" si="7"/>
        <v>51.76401891163894</v>
      </c>
      <c r="H75" s="76"/>
      <c r="K75" s="150"/>
    </row>
    <row r="76" spans="1:8" ht="12" customHeight="1">
      <c r="A76" s="7" t="s">
        <v>119</v>
      </c>
      <c r="B76" s="31">
        <v>0</v>
      </c>
      <c r="C76" s="31">
        <v>8000</v>
      </c>
      <c r="D76" s="31">
        <v>0</v>
      </c>
      <c r="E76" s="31">
        <v>0</v>
      </c>
      <c r="F76" s="31">
        <f t="shared" si="7"/>
        <v>0</v>
      </c>
      <c r="H76" s="76"/>
    </row>
    <row r="77" spans="1:8" ht="12" customHeight="1">
      <c r="A77" s="7" t="s">
        <v>120</v>
      </c>
      <c r="B77" s="31">
        <v>49.771053155484765</v>
      </c>
      <c r="C77" s="31">
        <v>2645.5</v>
      </c>
      <c r="D77" s="31">
        <v>107.86</v>
      </c>
      <c r="E77" s="31">
        <f>D77/B77*100</f>
        <v>216.71231200000003</v>
      </c>
      <c r="F77" s="31">
        <f t="shared" si="7"/>
        <v>4.077112077112077</v>
      </c>
      <c r="H77" s="76"/>
    </row>
    <row r="78" spans="1:8" ht="12" customHeight="1">
      <c r="A78" s="71" t="s">
        <v>121</v>
      </c>
      <c r="B78" s="72">
        <v>0</v>
      </c>
      <c r="C78" s="72">
        <f>C79</f>
        <v>66.36</v>
      </c>
      <c r="D78" s="72">
        <f>D79</f>
        <v>0</v>
      </c>
      <c r="E78" s="72">
        <v>0</v>
      </c>
      <c r="F78" s="72">
        <f t="shared" si="7"/>
        <v>0</v>
      </c>
      <c r="H78" s="76"/>
    </row>
    <row r="79" spans="1:8" ht="12" customHeight="1">
      <c r="A79" s="7" t="s">
        <v>122</v>
      </c>
      <c r="B79" s="31">
        <v>0</v>
      </c>
      <c r="C79" s="31">
        <v>66.36</v>
      </c>
      <c r="D79" s="31">
        <v>0</v>
      </c>
      <c r="E79" s="31">
        <v>0</v>
      </c>
      <c r="F79" s="31">
        <f t="shared" si="7"/>
        <v>0</v>
      </c>
      <c r="H79" s="76"/>
    </row>
    <row r="80" spans="1:8" ht="12" customHeight="1">
      <c r="A80" s="65" t="s">
        <v>123</v>
      </c>
      <c r="B80" s="66">
        <f>SUM(B81)</f>
        <v>0</v>
      </c>
      <c r="C80" s="66">
        <f>C81+C84</f>
        <v>84.14</v>
      </c>
      <c r="D80" s="66">
        <f>D81+D84</f>
        <v>84.14</v>
      </c>
      <c r="E80" s="66">
        <v>0</v>
      </c>
      <c r="F80" s="66">
        <f t="shared" si="7"/>
        <v>100</v>
      </c>
      <c r="H80" s="76"/>
    </row>
    <row r="81" spans="1:8" ht="12" customHeight="1">
      <c r="A81" s="71" t="s">
        <v>124</v>
      </c>
      <c r="B81" s="72">
        <f>SUM(B83)</f>
        <v>0</v>
      </c>
      <c r="C81" s="72">
        <f>SUM(C83+C82)</f>
        <v>17.24</v>
      </c>
      <c r="D81" s="72">
        <f>SUM(D83+D82)</f>
        <v>17.24</v>
      </c>
      <c r="E81" s="72">
        <v>0</v>
      </c>
      <c r="F81" s="72">
        <f t="shared" si="7"/>
        <v>100</v>
      </c>
      <c r="H81" s="76"/>
    </row>
    <row r="82" spans="1:8" ht="12" customHeight="1">
      <c r="A82" s="7" t="s">
        <v>146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H82" s="76"/>
    </row>
    <row r="83" spans="1:8" ht="12" customHeight="1">
      <c r="A83" s="7" t="s">
        <v>125</v>
      </c>
      <c r="B83" s="31">
        <v>0</v>
      </c>
      <c r="C83" s="31">
        <v>17.24</v>
      </c>
      <c r="D83" s="31">
        <v>17.24</v>
      </c>
      <c r="E83" s="31">
        <v>0</v>
      </c>
      <c r="F83" s="31">
        <f>D83/C83*100</f>
        <v>100</v>
      </c>
      <c r="H83" s="76"/>
    </row>
    <row r="84" spans="1:8" ht="12" customHeight="1">
      <c r="A84" s="71" t="s">
        <v>142</v>
      </c>
      <c r="B84" s="73">
        <v>0</v>
      </c>
      <c r="C84" s="72">
        <f>C86+C85</f>
        <v>66.9</v>
      </c>
      <c r="D84" s="72">
        <f>D86+D85</f>
        <v>66.9</v>
      </c>
      <c r="E84" s="72">
        <v>0</v>
      </c>
      <c r="F84" s="72">
        <f>D84/C84*100</f>
        <v>100</v>
      </c>
      <c r="H84" s="76"/>
    </row>
    <row r="85" spans="1:8" ht="12" customHeight="1">
      <c r="A85" s="18" t="s">
        <v>165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H85" s="76"/>
    </row>
    <row r="86" spans="1:8" ht="12" customHeight="1">
      <c r="A86" s="18" t="s">
        <v>143</v>
      </c>
      <c r="B86" s="31">
        <v>0</v>
      </c>
      <c r="C86" s="31">
        <v>66.9</v>
      </c>
      <c r="D86" s="31">
        <v>66.9</v>
      </c>
      <c r="E86" s="31">
        <v>0</v>
      </c>
      <c r="F86" s="31">
        <f>D86/C86*100</f>
        <v>100</v>
      </c>
      <c r="H86" s="76"/>
    </row>
    <row r="87" spans="1:8" ht="23.25" customHeight="1">
      <c r="A87" s="22" t="s">
        <v>50</v>
      </c>
      <c r="B87" s="32">
        <f>SUM(B88+B91)</f>
        <v>0</v>
      </c>
      <c r="C87" s="32">
        <f>C88+C91+C98</f>
        <v>5952.35</v>
      </c>
      <c r="D87" s="32">
        <f>D88+D91+D98</f>
        <v>799.99</v>
      </c>
      <c r="E87" s="32">
        <v>0</v>
      </c>
      <c r="F87" s="32">
        <f>D87/C87*100</f>
        <v>13.439901887489814</v>
      </c>
      <c r="H87" s="76"/>
    </row>
    <row r="88" spans="1:8" ht="12" customHeight="1">
      <c r="A88" s="65" t="s">
        <v>126</v>
      </c>
      <c r="B88" s="66">
        <v>0</v>
      </c>
      <c r="C88" s="66">
        <f>C89</f>
        <v>0</v>
      </c>
      <c r="D88" s="66">
        <f>D89</f>
        <v>0</v>
      </c>
      <c r="E88" s="66">
        <v>0</v>
      </c>
      <c r="F88" s="66">
        <v>0</v>
      </c>
      <c r="H88" s="76"/>
    </row>
    <row r="89" spans="1:8" ht="12" customHeight="1">
      <c r="A89" s="71" t="s">
        <v>127</v>
      </c>
      <c r="B89" s="72">
        <v>0</v>
      </c>
      <c r="C89" s="72">
        <f>C90</f>
        <v>0</v>
      </c>
      <c r="D89" s="72">
        <f>D90</f>
        <v>0</v>
      </c>
      <c r="E89" s="72">
        <v>0</v>
      </c>
      <c r="F89" s="72">
        <v>0</v>
      </c>
      <c r="H89" s="76"/>
    </row>
    <row r="90" spans="1:8" ht="12" customHeight="1">
      <c r="A90" s="7" t="s">
        <v>128</v>
      </c>
      <c r="B90" s="31">
        <v>0</v>
      </c>
      <c r="C90" s="31">
        <v>0</v>
      </c>
      <c r="D90" s="31">
        <v>0</v>
      </c>
      <c r="E90" s="31">
        <v>0</v>
      </c>
      <c r="F90" s="31">
        <v>0</v>
      </c>
      <c r="H90" s="76"/>
    </row>
    <row r="91" spans="1:8" ht="23.25" customHeight="1">
      <c r="A91" s="65" t="s">
        <v>129</v>
      </c>
      <c r="B91" s="66">
        <f>SUM(B92+B98)</f>
        <v>0</v>
      </c>
      <c r="C91" s="66">
        <f>C92</f>
        <v>2698.04</v>
      </c>
      <c r="D91" s="66">
        <f>D92</f>
        <v>799.99</v>
      </c>
      <c r="E91" s="66">
        <v>0</v>
      </c>
      <c r="F91" s="66">
        <f>D91/C91*100</f>
        <v>29.650783531748974</v>
      </c>
      <c r="H91" s="76"/>
    </row>
    <row r="92" spans="1:8" ht="12" customHeight="1">
      <c r="A92" s="71" t="s">
        <v>130</v>
      </c>
      <c r="B92" s="72">
        <f>SUM(B93:B97)</f>
        <v>0</v>
      </c>
      <c r="C92" s="72">
        <f>SUM(C93:C97)</f>
        <v>2698.04</v>
      </c>
      <c r="D92" s="72">
        <f>SUM(D93:D97)</f>
        <v>799.99</v>
      </c>
      <c r="E92" s="31">
        <v>0</v>
      </c>
      <c r="F92" s="72">
        <f>D92/C92*100</f>
        <v>29.650783531748974</v>
      </c>
      <c r="H92" s="76"/>
    </row>
    <row r="93" spans="1:8" ht="12" customHeight="1">
      <c r="A93" s="7" t="s">
        <v>131</v>
      </c>
      <c r="B93" s="31">
        <v>0</v>
      </c>
      <c r="C93" s="31">
        <v>2698.04</v>
      </c>
      <c r="D93" s="31">
        <v>799.99</v>
      </c>
      <c r="E93" s="31">
        <v>0</v>
      </c>
      <c r="F93" s="31">
        <f>D93/C93*100</f>
        <v>29.650783531748974</v>
      </c>
      <c r="H93" s="76"/>
    </row>
    <row r="94" spans="1:8" ht="12" customHeight="1">
      <c r="A94" s="7" t="s">
        <v>132</v>
      </c>
      <c r="B94" s="31">
        <v>0</v>
      </c>
      <c r="C94" s="31">
        <v>0</v>
      </c>
      <c r="D94" s="31">
        <v>0</v>
      </c>
      <c r="E94" s="31">
        <v>0</v>
      </c>
      <c r="F94" s="31">
        <v>0</v>
      </c>
      <c r="H94" s="76"/>
    </row>
    <row r="95" spans="1:8" ht="12" customHeight="1">
      <c r="A95" s="7" t="s">
        <v>133</v>
      </c>
      <c r="B95" s="31">
        <v>0</v>
      </c>
      <c r="C95" s="31">
        <v>0</v>
      </c>
      <c r="D95" s="31">
        <v>0</v>
      </c>
      <c r="E95" s="31">
        <v>0</v>
      </c>
      <c r="F95" s="31">
        <v>0</v>
      </c>
      <c r="H95" s="76"/>
    </row>
    <row r="96" spans="1:8" ht="12" customHeight="1">
      <c r="A96" s="7" t="s">
        <v>134</v>
      </c>
      <c r="B96" s="31">
        <v>0</v>
      </c>
      <c r="C96" s="31">
        <v>0</v>
      </c>
      <c r="D96" s="31">
        <v>0</v>
      </c>
      <c r="E96" s="31">
        <v>0</v>
      </c>
      <c r="F96" s="31">
        <v>0</v>
      </c>
      <c r="H96" s="76"/>
    </row>
    <row r="97" spans="1:8" ht="22.5" customHeight="1">
      <c r="A97" s="7" t="s">
        <v>135</v>
      </c>
      <c r="B97" s="31">
        <v>0</v>
      </c>
      <c r="C97" s="31">
        <v>0</v>
      </c>
      <c r="D97" s="31">
        <v>0</v>
      </c>
      <c r="E97" s="31">
        <v>0</v>
      </c>
      <c r="F97" s="31">
        <v>0</v>
      </c>
      <c r="H97" s="76"/>
    </row>
    <row r="98" spans="1:8" ht="22.5" customHeight="1">
      <c r="A98" s="71" t="s">
        <v>136</v>
      </c>
      <c r="B98" s="72">
        <f>SUM(B99)</f>
        <v>0</v>
      </c>
      <c r="C98" s="72">
        <f>C99</f>
        <v>3254.31</v>
      </c>
      <c r="D98" s="72">
        <f>D99</f>
        <v>0</v>
      </c>
      <c r="E98" s="72">
        <v>0</v>
      </c>
      <c r="F98" s="72">
        <f>D98/C98*100</f>
        <v>0</v>
      </c>
      <c r="H98" s="76"/>
    </row>
    <row r="99" spans="1:8" ht="12" customHeight="1">
      <c r="A99" s="7" t="s">
        <v>137</v>
      </c>
      <c r="B99" s="31">
        <v>0</v>
      </c>
      <c r="C99" s="31">
        <v>3254.31</v>
      </c>
      <c r="D99" s="31">
        <v>0</v>
      </c>
      <c r="E99" s="31">
        <v>0</v>
      </c>
      <c r="F99" s="31">
        <f>D99/C99*100</f>
        <v>0</v>
      </c>
      <c r="H99" s="76"/>
    </row>
    <row r="100" spans="1:6" ht="24" customHeight="1">
      <c r="A100" s="67" t="s">
        <v>138</v>
      </c>
      <c r="B100" s="68">
        <f>SUM(B87+B38)</f>
        <v>208725.83582188596</v>
      </c>
      <c r="C100" s="68">
        <f>C38+C87</f>
        <v>511902.32999999996</v>
      </c>
      <c r="D100" s="68">
        <f>D38+D87</f>
        <v>239448.33000000002</v>
      </c>
      <c r="E100" s="68">
        <f>D100/B100*100</f>
        <v>114.71906630874903</v>
      </c>
      <c r="F100" s="68">
        <f>D100/C100*100</f>
        <v>46.77617505667537</v>
      </c>
    </row>
    <row r="106" spans="1:6" ht="12.75">
      <c r="A106" s="151" t="s">
        <v>210</v>
      </c>
      <c r="B106" s="151"/>
      <c r="C106" s="151"/>
      <c r="D106" s="151"/>
      <c r="E106" s="151"/>
      <c r="F106" s="75"/>
    </row>
    <row r="107" spans="1:6" ht="12.75">
      <c r="A107" s="151"/>
      <c r="B107" s="151"/>
      <c r="C107" s="151"/>
      <c r="D107" s="151"/>
      <c r="E107" s="151" t="s">
        <v>140</v>
      </c>
      <c r="F107" s="75"/>
    </row>
    <row r="108" spans="1:6" ht="12.75">
      <c r="A108" s="151"/>
      <c r="B108" s="151"/>
      <c r="C108" s="151"/>
      <c r="D108" s="151"/>
      <c r="E108" s="151"/>
      <c r="F108" s="75"/>
    </row>
    <row r="109" spans="1:6" ht="12.75">
      <c r="A109" s="151"/>
      <c r="B109" s="151"/>
      <c r="C109" s="151"/>
      <c r="D109" s="151"/>
      <c r="E109" s="151" t="s">
        <v>166</v>
      </c>
      <c r="F109" s="75"/>
    </row>
  </sheetData>
  <sheetProtection/>
  <mergeCells count="3">
    <mergeCell ref="A1:D1"/>
    <mergeCell ref="B4:F4"/>
    <mergeCell ref="A3:F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  <ignoredErrors>
    <ignoredError sqref="B70 B12:D12 B25:B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G39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50.7109375" style="0" customWidth="1"/>
    <col min="2" max="2" width="12.7109375" style="0" customWidth="1"/>
    <col min="3" max="5" width="14.7109375" style="0" customWidth="1"/>
    <col min="6" max="7" width="10.7109375" style="0" customWidth="1"/>
  </cols>
  <sheetData>
    <row r="1" spans="1:4" ht="12.75">
      <c r="A1" s="155" t="s">
        <v>225</v>
      </c>
      <c r="B1" s="155"/>
      <c r="C1" s="155"/>
      <c r="D1" s="155"/>
    </row>
    <row r="2" spans="1:7" ht="26.25" customHeight="1">
      <c r="A2" s="164" t="s">
        <v>149</v>
      </c>
      <c r="B2" s="165"/>
      <c r="C2" s="165"/>
      <c r="D2" s="165"/>
      <c r="E2" s="165"/>
      <c r="F2" s="165"/>
      <c r="G2" s="165"/>
    </row>
    <row r="4" spans="1:7" ht="12.75">
      <c r="A4" s="160" t="s">
        <v>147</v>
      </c>
      <c r="B4" s="161"/>
      <c r="C4" s="161"/>
      <c r="D4" s="161"/>
      <c r="E4" s="161"/>
      <c r="F4" s="161"/>
      <c r="G4" s="2"/>
    </row>
    <row r="5" spans="1:6" ht="25.5">
      <c r="A5" s="117" t="s">
        <v>1</v>
      </c>
      <c r="B5" s="123" t="s">
        <v>232</v>
      </c>
      <c r="C5" s="117" t="s">
        <v>228</v>
      </c>
      <c r="D5" s="117" t="s">
        <v>233</v>
      </c>
      <c r="E5" s="117" t="s">
        <v>229</v>
      </c>
      <c r="F5" s="117" t="s">
        <v>230</v>
      </c>
    </row>
    <row r="6" spans="1:6" ht="15" customHeight="1">
      <c r="A6" s="96" t="s">
        <v>2</v>
      </c>
      <c r="B6" s="85">
        <v>0</v>
      </c>
      <c r="C6" s="85">
        <v>642.06</v>
      </c>
      <c r="D6" s="85">
        <v>58.06</v>
      </c>
      <c r="E6" s="86">
        <v>0</v>
      </c>
      <c r="F6" s="86">
        <f>D6/C6*100</f>
        <v>9.042768588605428</v>
      </c>
    </row>
    <row r="7" spans="1:6" ht="15" customHeight="1">
      <c r="A7" s="96" t="s">
        <v>219</v>
      </c>
      <c r="B7" s="77">
        <v>0</v>
      </c>
      <c r="C7" s="77">
        <v>315.49</v>
      </c>
      <c r="D7" s="77">
        <v>0</v>
      </c>
      <c r="E7" s="81">
        <v>0</v>
      </c>
      <c r="F7" s="81">
        <f aca="true" t="shared" si="0" ref="F7:F15">D7/C7*100</f>
        <v>0</v>
      </c>
    </row>
    <row r="8" spans="1:6" ht="27" customHeight="1">
      <c r="A8" s="96" t="s">
        <v>3</v>
      </c>
      <c r="B8" s="77">
        <v>0</v>
      </c>
      <c r="C8" s="77">
        <v>265.45</v>
      </c>
      <c r="D8" s="77">
        <v>0</v>
      </c>
      <c r="E8" s="81">
        <v>0</v>
      </c>
      <c r="F8" s="81">
        <f t="shared" si="0"/>
        <v>0</v>
      </c>
    </row>
    <row r="9" spans="1:6" ht="15" customHeight="1">
      <c r="A9" s="96" t="s">
        <v>4</v>
      </c>
      <c r="B9" s="77">
        <v>362.81</v>
      </c>
      <c r="C9" s="77">
        <v>234.44</v>
      </c>
      <c r="D9" s="77">
        <v>0</v>
      </c>
      <c r="E9" s="81">
        <f aca="true" t="shared" si="1" ref="E9:E15">D9/B9*100</f>
        <v>0</v>
      </c>
      <c r="F9" s="81">
        <f t="shared" si="0"/>
        <v>0</v>
      </c>
    </row>
    <row r="10" spans="1:6" ht="15" customHeight="1">
      <c r="A10" s="96" t="s">
        <v>234</v>
      </c>
      <c r="B10" s="77">
        <v>14959.12</v>
      </c>
      <c r="C10" s="77">
        <v>44317.22</v>
      </c>
      <c r="D10" s="77">
        <v>25505.97</v>
      </c>
      <c r="E10" s="81">
        <f t="shared" si="1"/>
        <v>170.50448154704287</v>
      </c>
      <c r="F10" s="81">
        <f t="shared" si="0"/>
        <v>57.55318135930006</v>
      </c>
    </row>
    <row r="11" spans="1:6" ht="15" customHeight="1">
      <c r="A11" s="96" t="s">
        <v>5</v>
      </c>
      <c r="B11" s="77">
        <v>193338.28</v>
      </c>
      <c r="C11" s="77">
        <v>461178.59</v>
      </c>
      <c r="D11" s="77">
        <v>213212.05</v>
      </c>
      <c r="E11" s="81">
        <f t="shared" si="1"/>
        <v>110.27927319928573</v>
      </c>
      <c r="F11" s="81">
        <f t="shared" si="0"/>
        <v>46.23199225271927</v>
      </c>
    </row>
    <row r="12" spans="1:6" ht="15" customHeight="1">
      <c r="A12" s="96" t="s">
        <v>220</v>
      </c>
      <c r="B12" s="77">
        <v>0</v>
      </c>
      <c r="C12" s="77">
        <v>3500</v>
      </c>
      <c r="D12" s="77">
        <v>0</v>
      </c>
      <c r="E12" s="81">
        <v>0</v>
      </c>
      <c r="F12" s="81">
        <f t="shared" si="0"/>
        <v>0</v>
      </c>
    </row>
    <row r="13" spans="1:6" ht="15" customHeight="1">
      <c r="A13" s="96" t="s">
        <v>6</v>
      </c>
      <c r="B13" s="82">
        <v>0</v>
      </c>
      <c r="C13" s="77">
        <v>199.08</v>
      </c>
      <c r="D13" s="116">
        <v>0</v>
      </c>
      <c r="E13" s="81">
        <v>0</v>
      </c>
      <c r="F13" s="81">
        <f t="shared" si="0"/>
        <v>0</v>
      </c>
    </row>
    <row r="14" spans="1:6" ht="15" customHeight="1">
      <c r="A14" s="96" t="s">
        <v>218</v>
      </c>
      <c r="B14" s="124">
        <v>0</v>
      </c>
      <c r="C14" s="77">
        <v>1250</v>
      </c>
      <c r="D14" s="87">
        <v>1250</v>
      </c>
      <c r="E14" s="81">
        <v>0</v>
      </c>
      <c r="F14" s="81">
        <f t="shared" si="0"/>
        <v>100</v>
      </c>
    </row>
    <row r="15" spans="1:6" ht="21.75" customHeight="1">
      <c r="A15" s="118" t="s">
        <v>7</v>
      </c>
      <c r="B15" s="119">
        <v>208660.21</v>
      </c>
      <c r="C15" s="120">
        <v>511902.33</v>
      </c>
      <c r="D15" s="120">
        <v>240026.08</v>
      </c>
      <c r="E15" s="121">
        <f t="shared" si="1"/>
        <v>115.0320322211887</v>
      </c>
      <c r="F15" s="121">
        <f t="shared" si="0"/>
        <v>46.88903838355258</v>
      </c>
    </row>
    <row r="16" spans="1:7" ht="12.75">
      <c r="A16" s="5"/>
      <c r="B16" s="2"/>
      <c r="C16" s="2"/>
      <c r="D16" s="2"/>
      <c r="E16" s="2"/>
      <c r="F16" s="2"/>
      <c r="G16" s="2"/>
    </row>
    <row r="17" spans="1:7" ht="21.75" customHeight="1">
      <c r="A17" s="5"/>
      <c r="B17" s="2"/>
      <c r="C17" s="2"/>
      <c r="D17" s="2"/>
      <c r="E17" s="2"/>
      <c r="F17" s="2"/>
      <c r="G17" s="2"/>
    </row>
    <row r="18" spans="1:7" ht="26.25" customHeight="1">
      <c r="A18" s="162" t="s">
        <v>148</v>
      </c>
      <c r="B18" s="163"/>
      <c r="C18" s="163"/>
      <c r="D18" s="163"/>
      <c r="E18" s="163"/>
      <c r="F18" s="2"/>
      <c r="G18" s="2"/>
    </row>
    <row r="19" spans="1:7" ht="12.75">
      <c r="A19" s="5"/>
      <c r="B19" s="2"/>
      <c r="C19" s="2"/>
      <c r="D19" s="2"/>
      <c r="E19" s="2"/>
      <c r="F19" s="2"/>
      <c r="G19" s="2"/>
    </row>
    <row r="20" spans="1:6" ht="25.5">
      <c r="A20" s="117" t="s">
        <v>1</v>
      </c>
      <c r="B20" s="117" t="s">
        <v>232</v>
      </c>
      <c r="C20" s="117" t="s">
        <v>145</v>
      </c>
      <c r="D20" s="117" t="s">
        <v>233</v>
      </c>
      <c r="E20" s="117" t="s">
        <v>229</v>
      </c>
      <c r="F20" s="117" t="s">
        <v>230</v>
      </c>
    </row>
    <row r="21" spans="1:6" ht="15" customHeight="1">
      <c r="A21" s="96" t="s">
        <v>214</v>
      </c>
      <c r="B21" s="79">
        <v>0</v>
      </c>
      <c r="C21" s="79">
        <v>642.06</v>
      </c>
      <c r="D21" s="79">
        <v>58.06</v>
      </c>
      <c r="E21" s="84">
        <v>0</v>
      </c>
      <c r="F21" s="84">
        <v>9.042768588605428</v>
      </c>
    </row>
    <row r="22" spans="1:6" ht="15" customHeight="1">
      <c r="A22" s="96" t="s">
        <v>215</v>
      </c>
      <c r="B22" s="79">
        <v>0</v>
      </c>
      <c r="C22" s="79">
        <v>315.49</v>
      </c>
      <c r="D22" s="79">
        <v>0</v>
      </c>
      <c r="E22" s="84">
        <v>0</v>
      </c>
      <c r="F22" s="84">
        <v>0</v>
      </c>
    </row>
    <row r="23" spans="1:6" ht="28.5" customHeight="1">
      <c r="A23" s="96" t="s">
        <v>3</v>
      </c>
      <c r="B23" s="79">
        <v>0</v>
      </c>
      <c r="C23" s="83">
        <v>265.45</v>
      </c>
      <c r="D23" s="79">
        <v>0</v>
      </c>
      <c r="E23" s="84">
        <v>0</v>
      </c>
      <c r="F23" s="84">
        <v>0</v>
      </c>
    </row>
    <row r="24" spans="1:6" ht="15" customHeight="1">
      <c r="A24" s="96" t="s">
        <v>4</v>
      </c>
      <c r="B24" s="79">
        <v>362.81</v>
      </c>
      <c r="C24" s="83">
        <v>234.44000000000003</v>
      </c>
      <c r="D24" s="79">
        <v>0</v>
      </c>
      <c r="E24" s="84">
        <v>0</v>
      </c>
      <c r="F24" s="84">
        <v>0</v>
      </c>
    </row>
    <row r="25" spans="1:6" ht="15" customHeight="1">
      <c r="A25" s="96" t="s">
        <v>234</v>
      </c>
      <c r="B25" s="79">
        <v>15024.746167628908</v>
      </c>
      <c r="C25" s="83">
        <v>44317.219999999994</v>
      </c>
      <c r="D25" s="79">
        <v>26193.08</v>
      </c>
      <c r="E25" s="84">
        <v>174.33292854180442</v>
      </c>
      <c r="F25" s="84">
        <v>59.103617059012294</v>
      </c>
    </row>
    <row r="26" spans="1:6" ht="15" customHeight="1">
      <c r="A26" s="96" t="s">
        <v>5</v>
      </c>
      <c r="B26" s="79">
        <v>193338.27725794676</v>
      </c>
      <c r="C26" s="83">
        <v>461178.59</v>
      </c>
      <c r="D26" s="79">
        <v>213197.19</v>
      </c>
      <c r="E26" s="84">
        <v>110.2715887529907</v>
      </c>
      <c r="F26" s="84">
        <v>46.22877007364977</v>
      </c>
    </row>
    <row r="27" spans="1:6" ht="15" customHeight="1">
      <c r="A27" s="125" t="s">
        <v>213</v>
      </c>
      <c r="B27" s="79">
        <v>0</v>
      </c>
      <c r="C27" s="83">
        <v>3500</v>
      </c>
      <c r="D27" s="79">
        <v>0</v>
      </c>
      <c r="E27" s="84">
        <v>0</v>
      </c>
      <c r="F27" s="84">
        <v>0</v>
      </c>
    </row>
    <row r="28" spans="1:6" ht="15" customHeight="1">
      <c r="A28" s="96" t="s">
        <v>6</v>
      </c>
      <c r="B28" s="79">
        <v>0</v>
      </c>
      <c r="C28" s="83">
        <v>199.07999999999998</v>
      </c>
      <c r="D28" s="79">
        <v>0</v>
      </c>
      <c r="E28" s="84">
        <v>0</v>
      </c>
      <c r="F28" s="84">
        <v>0</v>
      </c>
    </row>
    <row r="29" spans="1:6" ht="15" customHeight="1">
      <c r="A29" s="96" t="s">
        <v>212</v>
      </c>
      <c r="B29" s="79">
        <v>0</v>
      </c>
      <c r="C29" s="83">
        <v>1250</v>
      </c>
      <c r="D29" s="79">
        <v>0</v>
      </c>
      <c r="E29" s="84">
        <v>0</v>
      </c>
      <c r="F29" s="84">
        <v>0</v>
      </c>
    </row>
    <row r="30" spans="1:6" ht="19.5" customHeight="1">
      <c r="A30" s="118" t="s">
        <v>8</v>
      </c>
      <c r="B30" s="78">
        <v>208725.83342557566</v>
      </c>
      <c r="C30" s="78">
        <v>511902.33</v>
      </c>
      <c r="D30" s="78">
        <v>239448.33000000002</v>
      </c>
      <c r="E30" s="122">
        <v>114.71906762579962</v>
      </c>
      <c r="F30" s="122">
        <v>46.77617505667536</v>
      </c>
    </row>
    <row r="36" spans="1:6" ht="12.75">
      <c r="A36" s="151" t="s">
        <v>210</v>
      </c>
      <c r="B36" s="151"/>
      <c r="C36" s="151"/>
      <c r="D36" s="151"/>
      <c r="E36" s="151"/>
      <c r="F36" s="75"/>
    </row>
    <row r="37" spans="1:6" ht="12.75">
      <c r="A37" s="151"/>
      <c r="B37" s="151"/>
      <c r="C37" s="151"/>
      <c r="D37" s="151"/>
      <c r="E37" s="151" t="s">
        <v>140</v>
      </c>
      <c r="F37" s="75"/>
    </row>
    <row r="38" spans="1:6" ht="12.75">
      <c r="A38" s="151"/>
      <c r="B38" s="151"/>
      <c r="C38" s="151"/>
      <c r="D38" s="151"/>
      <c r="E38" s="151"/>
      <c r="F38" s="75"/>
    </row>
    <row r="39" spans="1:6" ht="12.75">
      <c r="A39" s="151"/>
      <c r="B39" s="151"/>
      <c r="C39" s="151"/>
      <c r="D39" s="151"/>
      <c r="E39" s="151" t="s">
        <v>166</v>
      </c>
      <c r="F39" s="75"/>
    </row>
  </sheetData>
  <sheetProtection/>
  <mergeCells count="4">
    <mergeCell ref="A4:F4"/>
    <mergeCell ref="A18:E18"/>
    <mergeCell ref="A2:G2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U156"/>
  <sheetViews>
    <sheetView zoomScalePageLayoutView="0" workbookViewId="0" topLeftCell="A1">
      <selection activeCell="G161" sqref="G161"/>
    </sheetView>
  </sheetViews>
  <sheetFormatPr defaultColWidth="9.140625" defaultRowHeight="12.75"/>
  <cols>
    <col min="1" max="1" width="62.140625" style="0" bestFit="1" customWidth="1"/>
    <col min="2" max="2" width="14.00390625" style="0" customWidth="1"/>
    <col min="3" max="3" width="15.00390625" style="0" bestFit="1" customWidth="1"/>
    <col min="4" max="4" width="18.421875" style="0" customWidth="1"/>
    <col min="5" max="5" width="18.00390625" style="0" bestFit="1" customWidth="1"/>
    <col min="6" max="6" width="11.421875" style="0" bestFit="1" customWidth="1"/>
    <col min="8" max="8" width="11.28125" style="13" bestFit="1" customWidth="1"/>
    <col min="9" max="9" width="9.8515625" style="49" bestFit="1" customWidth="1"/>
    <col min="10" max="13" width="11.28125" style="0" bestFit="1" customWidth="1"/>
  </cols>
  <sheetData>
    <row r="1" spans="1:4" ht="12.75">
      <c r="A1" s="155" t="s">
        <v>225</v>
      </c>
      <c r="B1" s="155"/>
      <c r="C1" s="155"/>
      <c r="D1" s="155"/>
    </row>
    <row r="3" spans="1:6" ht="36" customHeight="1">
      <c r="A3" s="169" t="s">
        <v>201</v>
      </c>
      <c r="B3" s="170"/>
      <c r="C3" s="170"/>
      <c r="D3" s="170"/>
      <c r="E3" s="171"/>
      <c r="F3" s="130"/>
    </row>
    <row r="4" spans="1:9" ht="33.75" customHeight="1">
      <c r="A4" s="111" t="s">
        <v>1</v>
      </c>
      <c r="B4" s="111" t="s">
        <v>231</v>
      </c>
      <c r="C4" s="111" t="s">
        <v>144</v>
      </c>
      <c r="D4" s="111" t="s">
        <v>221</v>
      </c>
      <c r="E4" s="111" t="s">
        <v>227</v>
      </c>
      <c r="G4" s="13"/>
      <c r="H4" s="49"/>
      <c r="I4"/>
    </row>
    <row r="5" spans="1:9" ht="12" customHeight="1">
      <c r="A5" s="131">
        <v>1</v>
      </c>
      <c r="B5" s="131">
        <v>2</v>
      </c>
      <c r="C5" s="131">
        <v>3</v>
      </c>
      <c r="D5" s="131">
        <v>4</v>
      </c>
      <c r="E5" s="131">
        <v>5</v>
      </c>
      <c r="G5" s="13"/>
      <c r="H5" s="49"/>
      <c r="I5"/>
    </row>
    <row r="6" spans="1:9" ht="28.5" customHeight="1">
      <c r="A6" s="135" t="s">
        <v>167</v>
      </c>
      <c r="B6" s="136">
        <f>B7+B39+B45</f>
        <v>206553.34793284224</v>
      </c>
      <c r="C6" s="136">
        <f>C7+C39+C45</f>
        <v>456706.95999999996</v>
      </c>
      <c r="D6" s="136">
        <f>D7+D39+D45</f>
        <v>228574.45</v>
      </c>
      <c r="E6" s="137">
        <f>D6/C6*100</f>
        <v>50.048383322207314</v>
      </c>
      <c r="G6" s="13"/>
      <c r="H6" s="49"/>
      <c r="I6"/>
    </row>
    <row r="7" spans="1:9" ht="23.25" customHeight="1">
      <c r="A7" s="33" t="s">
        <v>168</v>
      </c>
      <c r="B7" s="23">
        <f>B9</f>
        <v>15024.746167628908</v>
      </c>
      <c r="C7" s="23">
        <f>C9</f>
        <v>40955.67999999999</v>
      </c>
      <c r="D7" s="23">
        <f>D9</f>
        <v>23494.120000000003</v>
      </c>
      <c r="E7" s="16">
        <f>D7/C7*100</f>
        <v>57.364741593839994</v>
      </c>
      <c r="G7" s="13"/>
      <c r="H7" s="49"/>
      <c r="I7"/>
    </row>
    <row r="8" spans="1:6" ht="12.75">
      <c r="A8" s="92" t="s">
        <v>171</v>
      </c>
      <c r="B8" s="93"/>
      <c r="C8" s="93"/>
      <c r="D8" s="93"/>
      <c r="E8" s="127"/>
      <c r="F8" s="126"/>
    </row>
    <row r="9" spans="1:9" ht="12.75">
      <c r="A9" s="34" t="s">
        <v>192</v>
      </c>
      <c r="B9" s="14">
        <f>B10+B15+B22+B31+B37</f>
        <v>15024.746167628908</v>
      </c>
      <c r="C9" s="14">
        <f>C10+C15+C22+C31+C37</f>
        <v>40955.67999999999</v>
      </c>
      <c r="D9" s="14">
        <f>D10+D15+D22+D31+D37</f>
        <v>23494.120000000003</v>
      </c>
      <c r="E9" s="15">
        <f>D9/C9*100</f>
        <v>57.364741593839994</v>
      </c>
      <c r="G9" s="13"/>
      <c r="H9" s="49"/>
      <c r="I9"/>
    </row>
    <row r="10" spans="1:9" ht="12" customHeight="1">
      <c r="A10" s="43" t="s">
        <v>9</v>
      </c>
      <c r="B10" s="44">
        <f>SUM(B11:B14)</f>
        <v>384.07326299024487</v>
      </c>
      <c r="C10" s="44">
        <f>SUM(C11:C14)</f>
        <v>973.9</v>
      </c>
      <c r="D10" s="44">
        <f>SUM(D11:D14)</f>
        <v>852.33</v>
      </c>
      <c r="E10" s="46">
        <f>D10/C10*100</f>
        <v>87.51719889105658</v>
      </c>
      <c r="G10" s="13"/>
      <c r="H10" s="49"/>
      <c r="I10"/>
    </row>
    <row r="11" spans="1:22" s="19" customFormat="1" ht="12" customHeight="1">
      <c r="A11" s="35" t="s">
        <v>10</v>
      </c>
      <c r="B11" s="20">
        <v>182.99820824208638</v>
      </c>
      <c r="C11" s="20">
        <v>456.31</v>
      </c>
      <c r="D11" s="20">
        <v>350.97</v>
      </c>
      <c r="E11" s="45">
        <f aca="true" t="shared" si="0" ref="E11:E38">D11/C11*100</f>
        <v>76.91481668164187</v>
      </c>
      <c r="F11"/>
      <c r="G11" s="13"/>
      <c r="H11" s="49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19" customFormat="1" ht="12" customHeight="1">
      <c r="A12" s="35" t="s">
        <v>11</v>
      </c>
      <c r="B12" s="20">
        <v>0</v>
      </c>
      <c r="C12" s="20">
        <v>0</v>
      </c>
      <c r="D12" s="20">
        <v>0</v>
      </c>
      <c r="E12" s="45">
        <v>0</v>
      </c>
      <c r="F12"/>
      <c r="G12" s="13"/>
      <c r="H12" s="49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s="19" customFormat="1" ht="12" customHeight="1">
      <c r="A13" s="35" t="s">
        <v>12</v>
      </c>
      <c r="B13" s="20">
        <v>121.44136969938283</v>
      </c>
      <c r="C13" s="20">
        <v>300</v>
      </c>
      <c r="D13" s="20">
        <v>300</v>
      </c>
      <c r="E13" s="45">
        <f t="shared" si="0"/>
        <v>100</v>
      </c>
      <c r="F13"/>
      <c r="G13" s="13"/>
      <c r="H13" s="49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s="19" customFormat="1" ht="12" customHeight="1">
      <c r="A14" s="35" t="s">
        <v>40</v>
      </c>
      <c r="B14" s="20">
        <v>79.63368504877563</v>
      </c>
      <c r="C14" s="20">
        <v>217.59</v>
      </c>
      <c r="D14" s="20">
        <v>201.36</v>
      </c>
      <c r="E14" s="45">
        <f t="shared" si="0"/>
        <v>92.54101750999587</v>
      </c>
      <c r="F14"/>
      <c r="G14" s="13"/>
      <c r="H14" s="49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9" ht="12" customHeight="1">
      <c r="A15" s="43" t="s">
        <v>13</v>
      </c>
      <c r="B15" s="44">
        <f>SUM(B16:B21)</f>
        <v>8667.988585838477</v>
      </c>
      <c r="C15" s="44">
        <f>SUM(C16:C21)</f>
        <v>12536.19</v>
      </c>
      <c r="D15" s="44">
        <f>SUM(D16:D21)</f>
        <v>7848.94</v>
      </c>
      <c r="E15" s="46">
        <f t="shared" si="0"/>
        <v>62.6102508018784</v>
      </c>
      <c r="G15" s="13"/>
      <c r="H15" s="49"/>
      <c r="I15"/>
    </row>
    <row r="16" spans="1:22" s="19" customFormat="1" ht="12" customHeight="1">
      <c r="A16" s="35" t="s">
        <v>14</v>
      </c>
      <c r="B16" s="20">
        <v>353.3107704559028</v>
      </c>
      <c r="C16" s="20">
        <v>596.39</v>
      </c>
      <c r="D16" s="20">
        <v>499.29</v>
      </c>
      <c r="E16" s="45">
        <f t="shared" si="0"/>
        <v>83.71870755713545</v>
      </c>
      <c r="F16"/>
      <c r="G16" s="13"/>
      <c r="H16" s="49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9" ht="12" customHeight="1">
      <c r="A17" s="36" t="s">
        <v>15</v>
      </c>
      <c r="B17" s="20">
        <v>223.00617161059128</v>
      </c>
      <c r="C17" s="20">
        <v>171.59</v>
      </c>
      <c r="D17" s="8">
        <v>171.59</v>
      </c>
      <c r="E17" s="45">
        <f t="shared" si="0"/>
        <v>100</v>
      </c>
      <c r="G17" s="13"/>
      <c r="H17" s="49"/>
      <c r="I17"/>
    </row>
    <row r="18" spans="1:10" ht="12" customHeight="1">
      <c r="A18" s="36" t="s">
        <v>16</v>
      </c>
      <c r="B18" s="20">
        <v>7748.7424513902715</v>
      </c>
      <c r="C18" s="20">
        <v>11528</v>
      </c>
      <c r="D18" s="8">
        <v>6969.9</v>
      </c>
      <c r="E18" s="45">
        <f t="shared" si="0"/>
        <v>60.46061762664816</v>
      </c>
      <c r="G18" s="13"/>
      <c r="H18" s="49"/>
      <c r="I18" s="13"/>
      <c r="J18" s="13"/>
    </row>
    <row r="19" spans="1:9" ht="12" customHeight="1">
      <c r="A19" s="36" t="s">
        <v>194</v>
      </c>
      <c r="B19" s="20">
        <v>139.23949830778417</v>
      </c>
      <c r="C19" s="20">
        <v>196.34</v>
      </c>
      <c r="D19" s="8">
        <v>165.29</v>
      </c>
      <c r="E19" s="45">
        <f t="shared" si="0"/>
        <v>84.18559641438321</v>
      </c>
      <c r="G19" s="13"/>
      <c r="H19" s="50"/>
      <c r="I19"/>
    </row>
    <row r="20" spans="1:12" ht="12" customHeight="1">
      <c r="A20" s="36" t="s">
        <v>17</v>
      </c>
      <c r="B20" s="20">
        <v>203.6896940739266</v>
      </c>
      <c r="C20" s="20">
        <v>42.87</v>
      </c>
      <c r="D20" s="8">
        <v>42.87</v>
      </c>
      <c r="E20" s="45">
        <f t="shared" si="0"/>
        <v>100</v>
      </c>
      <c r="G20" s="13"/>
      <c r="H20" s="49"/>
      <c r="I20" s="13"/>
      <c r="J20" s="13"/>
      <c r="K20" s="13"/>
      <c r="L20" s="13"/>
    </row>
    <row r="21" spans="1:9" ht="12" customHeight="1">
      <c r="A21" s="36" t="s">
        <v>41</v>
      </c>
      <c r="B21" s="20">
        <v>0</v>
      </c>
      <c r="C21" s="20">
        <v>1</v>
      </c>
      <c r="D21" s="8">
        <v>0</v>
      </c>
      <c r="E21" s="45">
        <f t="shared" si="0"/>
        <v>0</v>
      </c>
      <c r="G21" s="13"/>
      <c r="H21" s="49"/>
      <c r="I21"/>
    </row>
    <row r="22" spans="1:9" ht="12" customHeight="1">
      <c r="A22" s="43" t="s">
        <v>18</v>
      </c>
      <c r="B22" s="44">
        <f>SUM(B23:B30)</f>
        <v>4962.716835888247</v>
      </c>
      <c r="C22" s="44">
        <f>SUM(C23:C30)</f>
        <v>26998.39</v>
      </c>
      <c r="D22" s="44">
        <f>SUM(D23:D30)</f>
        <v>14617.720000000001</v>
      </c>
      <c r="E22" s="46">
        <f t="shared" si="0"/>
        <v>54.14293222669945</v>
      </c>
      <c r="G22" s="13"/>
      <c r="H22" s="49"/>
      <c r="I22"/>
    </row>
    <row r="23" spans="1:9" ht="12" customHeight="1">
      <c r="A23" s="36" t="s">
        <v>195</v>
      </c>
      <c r="B23" s="20">
        <v>832.486561815648</v>
      </c>
      <c r="C23" s="20">
        <v>1365.28</v>
      </c>
      <c r="D23" s="8">
        <v>675.67</v>
      </c>
      <c r="E23" s="45">
        <f t="shared" si="0"/>
        <v>49.48948201101606</v>
      </c>
      <c r="G23" s="13"/>
      <c r="H23" s="49"/>
      <c r="I23"/>
    </row>
    <row r="24" spans="1:9" ht="12" customHeight="1">
      <c r="A24" s="35" t="s">
        <v>193</v>
      </c>
      <c r="B24" s="20">
        <v>1410.2116928794212</v>
      </c>
      <c r="C24" s="20">
        <v>1471.99</v>
      </c>
      <c r="D24" s="8">
        <v>1405.88</v>
      </c>
      <c r="E24" s="45">
        <f t="shared" si="0"/>
        <v>95.50880101087644</v>
      </c>
      <c r="G24" s="13"/>
      <c r="H24" s="49"/>
      <c r="I24"/>
    </row>
    <row r="25" spans="1:9" ht="12" customHeight="1">
      <c r="A25" s="36" t="s">
        <v>19</v>
      </c>
      <c r="B25" s="20">
        <v>1070.0285354038092</v>
      </c>
      <c r="C25" s="20">
        <v>2124.41</v>
      </c>
      <c r="D25" s="20">
        <v>1135.65</v>
      </c>
      <c r="E25" s="45">
        <f t="shared" si="0"/>
        <v>53.45719517418954</v>
      </c>
      <c r="G25" s="13"/>
      <c r="H25" s="50"/>
      <c r="I25"/>
    </row>
    <row r="26" spans="1:9" ht="12" customHeight="1">
      <c r="A26" s="35" t="s">
        <v>20</v>
      </c>
      <c r="B26" s="20">
        <v>21.850155949299886</v>
      </c>
      <c r="C26" s="20">
        <v>18763.07</v>
      </c>
      <c r="D26" s="8">
        <v>9628.84</v>
      </c>
      <c r="E26" s="45">
        <f t="shared" si="0"/>
        <v>51.31804123738812</v>
      </c>
      <c r="G26" s="13"/>
      <c r="H26" s="50"/>
      <c r="I26"/>
    </row>
    <row r="27" spans="1:9" ht="12" customHeight="1">
      <c r="A27" s="35" t="s">
        <v>21</v>
      </c>
      <c r="B27" s="20">
        <v>0</v>
      </c>
      <c r="C27" s="20">
        <v>54.3</v>
      </c>
      <c r="D27" s="8">
        <v>0</v>
      </c>
      <c r="E27" s="45">
        <f t="shared" si="0"/>
        <v>0</v>
      </c>
      <c r="G27" s="13"/>
      <c r="H27" s="50"/>
      <c r="I27"/>
    </row>
    <row r="28" spans="1:9" ht="12" customHeight="1">
      <c r="A28" s="35" t="s">
        <v>22</v>
      </c>
      <c r="B28" s="20">
        <v>0</v>
      </c>
      <c r="C28" s="20">
        <v>118.25</v>
      </c>
      <c r="D28" s="8">
        <v>118.25</v>
      </c>
      <c r="E28" s="45">
        <f t="shared" si="0"/>
        <v>100</v>
      </c>
      <c r="G28" s="13"/>
      <c r="H28" s="50"/>
      <c r="I28"/>
    </row>
    <row r="29" spans="1:9" ht="12" customHeight="1">
      <c r="A29" s="35" t="s">
        <v>23</v>
      </c>
      <c r="B29" s="20">
        <v>786.3826398566594</v>
      </c>
      <c r="C29" s="20">
        <v>2138.89</v>
      </c>
      <c r="D29" s="20">
        <v>1061.52</v>
      </c>
      <c r="E29" s="45">
        <f t="shared" si="0"/>
        <v>49.629480711958074</v>
      </c>
      <c r="G29" s="13"/>
      <c r="H29" s="50"/>
      <c r="I29"/>
    </row>
    <row r="30" spans="1:9" ht="12" customHeight="1">
      <c r="A30" s="35" t="s">
        <v>24</v>
      </c>
      <c r="B30" s="20">
        <v>841.7572499834097</v>
      </c>
      <c r="C30" s="20">
        <v>962.2</v>
      </c>
      <c r="D30" s="8">
        <v>591.91</v>
      </c>
      <c r="E30" s="45">
        <f t="shared" si="0"/>
        <v>61.51631677405944</v>
      </c>
      <c r="G30" s="13"/>
      <c r="H30" s="49"/>
      <c r="I30" s="13"/>
    </row>
    <row r="31" spans="1:9" ht="12" customHeight="1">
      <c r="A31" s="43" t="s">
        <v>25</v>
      </c>
      <c r="B31" s="44">
        <f>SUM(B32:B36)</f>
        <v>1009.9674829119384</v>
      </c>
      <c r="C31" s="44">
        <f>SUM(C32:C36)</f>
        <v>429.96000000000004</v>
      </c>
      <c r="D31" s="44">
        <f>SUM(D32:D36)</f>
        <v>157.89</v>
      </c>
      <c r="E31" s="46">
        <f t="shared" si="0"/>
        <v>36.722020653084</v>
      </c>
      <c r="G31" s="13"/>
      <c r="H31" s="50"/>
      <c r="I31"/>
    </row>
    <row r="32" spans="1:9" ht="12" customHeight="1">
      <c r="A32" s="35" t="s">
        <v>26</v>
      </c>
      <c r="B32" s="20">
        <v>854.0181830247528</v>
      </c>
      <c r="C32" s="20">
        <v>146.27</v>
      </c>
      <c r="D32" s="8">
        <v>0</v>
      </c>
      <c r="E32" s="45">
        <f t="shared" si="0"/>
        <v>0</v>
      </c>
      <c r="G32" s="13"/>
      <c r="H32" s="49"/>
      <c r="I32"/>
    </row>
    <row r="33" spans="1:9" ht="12" customHeight="1">
      <c r="A33" s="35" t="s">
        <v>27</v>
      </c>
      <c r="B33" s="20">
        <v>0</v>
      </c>
      <c r="C33" s="20">
        <v>1</v>
      </c>
      <c r="D33" s="8">
        <v>0</v>
      </c>
      <c r="E33" s="45">
        <f t="shared" si="0"/>
        <v>0</v>
      </c>
      <c r="G33" s="13"/>
      <c r="H33" s="49"/>
      <c r="I33"/>
    </row>
    <row r="34" spans="1:9" ht="12" customHeight="1">
      <c r="A34" s="35" t="s">
        <v>28</v>
      </c>
      <c r="B34" s="20">
        <v>106.17824673170084</v>
      </c>
      <c r="C34" s="20">
        <v>163.09</v>
      </c>
      <c r="D34" s="8">
        <v>108.09</v>
      </c>
      <c r="E34" s="45">
        <f t="shared" si="0"/>
        <v>66.27628916549145</v>
      </c>
      <c r="G34" s="13"/>
      <c r="H34" s="49"/>
      <c r="I34"/>
    </row>
    <row r="35" spans="1:9" ht="12" customHeight="1">
      <c r="A35" s="35" t="s">
        <v>44</v>
      </c>
      <c r="B35" s="20">
        <v>0</v>
      </c>
      <c r="C35" s="20">
        <v>0</v>
      </c>
      <c r="D35" s="8">
        <v>0</v>
      </c>
      <c r="E35" s="45">
        <v>0</v>
      </c>
      <c r="G35" s="13"/>
      <c r="H35" s="49"/>
      <c r="I35"/>
    </row>
    <row r="36" spans="1:9" ht="12" customHeight="1">
      <c r="A36" s="35" t="s">
        <v>29</v>
      </c>
      <c r="B36" s="20">
        <v>49.771053155484765</v>
      </c>
      <c r="C36" s="20">
        <v>119.6</v>
      </c>
      <c r="D36" s="8">
        <v>49.8</v>
      </c>
      <c r="E36" s="45">
        <f t="shared" si="0"/>
        <v>41.63879598662207</v>
      </c>
      <c r="G36" s="13"/>
      <c r="H36" s="49"/>
      <c r="I36"/>
    </row>
    <row r="37" spans="1:9" ht="12" customHeight="1">
      <c r="A37" s="43" t="s">
        <v>42</v>
      </c>
      <c r="B37" s="44">
        <f>B38</f>
        <v>0</v>
      </c>
      <c r="C37" s="44">
        <f>SUM(C38)</f>
        <v>17.24</v>
      </c>
      <c r="D37" s="44">
        <f>SUM(D38)</f>
        <v>17.24</v>
      </c>
      <c r="E37" s="46">
        <f t="shared" si="0"/>
        <v>100</v>
      </c>
      <c r="G37" s="13"/>
      <c r="H37" s="49"/>
      <c r="I37"/>
    </row>
    <row r="38" spans="1:9" ht="12.75">
      <c r="A38" s="35" t="s">
        <v>43</v>
      </c>
      <c r="B38" s="20">
        <v>0</v>
      </c>
      <c r="C38" s="20">
        <v>17.24</v>
      </c>
      <c r="D38" s="8">
        <v>17.24</v>
      </c>
      <c r="E38" s="45">
        <f t="shared" si="0"/>
        <v>100</v>
      </c>
      <c r="G38" s="13"/>
      <c r="H38" s="49"/>
      <c r="I38"/>
    </row>
    <row r="39" spans="1:9" ht="27.75" customHeight="1">
      <c r="A39" s="33" t="s">
        <v>191</v>
      </c>
      <c r="B39" s="23">
        <f>SUM(B42:B44)</f>
        <v>0</v>
      </c>
      <c r="C39" s="23">
        <f>C40</f>
        <v>3361.54</v>
      </c>
      <c r="D39" s="23">
        <f>D40</f>
        <v>2698.96</v>
      </c>
      <c r="E39" s="27">
        <f>D39/C39*100</f>
        <v>80.28939117190336</v>
      </c>
      <c r="G39" s="13"/>
      <c r="H39" s="49"/>
      <c r="I39" s="13"/>
    </row>
    <row r="40" spans="1:9" ht="12.75">
      <c r="A40" s="34" t="s">
        <v>192</v>
      </c>
      <c r="B40" s="14">
        <f>SUM(B41:B44)</f>
        <v>0</v>
      </c>
      <c r="C40" s="14">
        <f>C41+C43</f>
        <v>3361.54</v>
      </c>
      <c r="D40" s="14">
        <f>D41+D43</f>
        <v>2698.96</v>
      </c>
      <c r="E40" s="14">
        <f aca="true" t="shared" si="1" ref="E40:E56">D40/C40*100</f>
        <v>80.28939117190336</v>
      </c>
      <c r="G40" s="13"/>
      <c r="H40" s="49"/>
      <c r="I40" s="13"/>
    </row>
    <row r="41" spans="1:9" ht="12" customHeight="1">
      <c r="A41" s="43" t="s">
        <v>18</v>
      </c>
      <c r="B41" s="48">
        <f>B42</f>
        <v>0</v>
      </c>
      <c r="C41" s="48">
        <f>SUM(C42)</f>
        <v>2561.55</v>
      </c>
      <c r="D41" s="48">
        <v>1898.97</v>
      </c>
      <c r="E41" s="48">
        <f t="shared" si="1"/>
        <v>74.13363002869356</v>
      </c>
      <c r="G41" s="13"/>
      <c r="H41" s="49"/>
      <c r="I41"/>
    </row>
    <row r="42" spans="1:9" ht="12" customHeight="1">
      <c r="A42" s="35" t="s">
        <v>193</v>
      </c>
      <c r="B42" s="9">
        <v>0</v>
      </c>
      <c r="C42" s="9">
        <v>2561.55</v>
      </c>
      <c r="D42" s="9">
        <v>0</v>
      </c>
      <c r="E42" s="9">
        <f t="shared" si="1"/>
        <v>0</v>
      </c>
      <c r="G42" s="13"/>
      <c r="H42" s="49"/>
      <c r="I42"/>
    </row>
    <row r="43" spans="1:9" ht="12" customHeight="1">
      <c r="A43" s="43" t="s">
        <v>180</v>
      </c>
      <c r="B43" s="48">
        <f>B44</f>
        <v>0</v>
      </c>
      <c r="C43" s="48">
        <f>SUM(C44)</f>
        <v>799.99</v>
      </c>
      <c r="D43" s="48">
        <f>SUM(D44)</f>
        <v>799.99</v>
      </c>
      <c r="E43" s="48">
        <f t="shared" si="1"/>
        <v>100</v>
      </c>
      <c r="G43" s="13"/>
      <c r="H43" s="49"/>
      <c r="I43"/>
    </row>
    <row r="44" spans="1:9" ht="12" customHeight="1">
      <c r="A44" s="36" t="s">
        <v>30</v>
      </c>
      <c r="B44" s="9">
        <v>0</v>
      </c>
      <c r="C44" s="9">
        <v>799.99</v>
      </c>
      <c r="D44" s="6">
        <v>799.99</v>
      </c>
      <c r="E44" s="6">
        <f t="shared" si="1"/>
        <v>100</v>
      </c>
      <c r="G44" s="13"/>
      <c r="H44" s="49"/>
      <c r="I44"/>
    </row>
    <row r="45" spans="1:12" ht="26.25" customHeight="1">
      <c r="A45" s="33" t="s">
        <v>196</v>
      </c>
      <c r="B45" s="24">
        <f>B46</f>
        <v>191528.60176521333</v>
      </c>
      <c r="C45" s="23">
        <f>C46</f>
        <v>412389.74</v>
      </c>
      <c r="D45" s="23">
        <f>D46</f>
        <v>202381.37</v>
      </c>
      <c r="E45" s="23">
        <f t="shared" si="1"/>
        <v>49.07526797344667</v>
      </c>
      <c r="G45" s="13"/>
      <c r="H45" s="49"/>
      <c r="I45" s="13"/>
      <c r="J45" s="13"/>
      <c r="K45" s="13"/>
      <c r="L45" s="13"/>
    </row>
    <row r="46" spans="1:9" ht="13.5" customHeight="1">
      <c r="A46" s="34" t="s">
        <v>189</v>
      </c>
      <c r="B46" s="17">
        <f>B47+B49+B51+B53+B55</f>
        <v>191528.60176521333</v>
      </c>
      <c r="C46" s="14">
        <f>C47+C49+C51+C53+C55</f>
        <v>412389.74</v>
      </c>
      <c r="D46" s="14">
        <f>D47+D49+D51+D53+D55</f>
        <v>202381.37</v>
      </c>
      <c r="E46" s="14">
        <f t="shared" si="1"/>
        <v>49.07526797344667</v>
      </c>
      <c r="G46" s="13"/>
      <c r="H46" s="49"/>
      <c r="I46" s="13"/>
    </row>
    <row r="47" spans="1:9" ht="12" customHeight="1">
      <c r="A47" s="43" t="s">
        <v>197</v>
      </c>
      <c r="B47" s="44">
        <f>B48</f>
        <v>147825.33280244208</v>
      </c>
      <c r="C47" s="48">
        <f>C48</f>
        <v>315489.76</v>
      </c>
      <c r="D47" s="48">
        <f>D48</f>
        <v>155820.24</v>
      </c>
      <c r="E47" s="48">
        <f t="shared" si="1"/>
        <v>49.389951673867316</v>
      </c>
      <c r="G47" s="13"/>
      <c r="H47" s="49"/>
      <c r="I47" s="13"/>
    </row>
    <row r="48" spans="1:22" s="19" customFormat="1" ht="12" customHeight="1">
      <c r="A48" s="35" t="s">
        <v>36</v>
      </c>
      <c r="B48" s="20">
        <v>147825.33280244208</v>
      </c>
      <c r="C48" s="9">
        <v>315489.76</v>
      </c>
      <c r="D48" s="9">
        <v>155820.24</v>
      </c>
      <c r="E48" s="9">
        <f t="shared" si="1"/>
        <v>49.389951673867316</v>
      </c>
      <c r="F48"/>
      <c r="G48" s="13"/>
      <c r="H48" s="51"/>
      <c r="I48" s="13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s="19" customFormat="1" ht="12" customHeight="1">
      <c r="A49" s="43" t="s">
        <v>198</v>
      </c>
      <c r="B49" s="44">
        <f>B50</f>
        <v>4816.988519477071</v>
      </c>
      <c r="C49" s="48">
        <f>C50</f>
        <v>13368.84</v>
      </c>
      <c r="D49" s="48">
        <f>D50</f>
        <v>5100</v>
      </c>
      <c r="E49" s="48">
        <f t="shared" si="1"/>
        <v>38.148410782087296</v>
      </c>
      <c r="F49"/>
      <c r="G49" s="13"/>
      <c r="H49" s="49"/>
      <c r="I49" s="13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s="19" customFormat="1" ht="12" customHeight="1">
      <c r="A50" s="35" t="s">
        <v>32</v>
      </c>
      <c r="B50" s="20">
        <v>4816.988519477071</v>
      </c>
      <c r="C50" s="9">
        <v>13368.84</v>
      </c>
      <c r="D50" s="9">
        <v>5100</v>
      </c>
      <c r="E50" s="9">
        <f t="shared" si="1"/>
        <v>38.148410782087296</v>
      </c>
      <c r="F50"/>
      <c r="G50" s="13"/>
      <c r="H50" s="50"/>
      <c r="I50" s="13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s="19" customFormat="1" ht="12" customHeight="1">
      <c r="A51" s="43" t="s">
        <v>199</v>
      </c>
      <c r="B51" s="44">
        <f>B52</f>
        <v>24380.444621408187</v>
      </c>
      <c r="C51" s="48">
        <f>C52</f>
        <v>52055.81</v>
      </c>
      <c r="D51" s="48">
        <f>D52</f>
        <v>25710.41</v>
      </c>
      <c r="E51" s="48">
        <f t="shared" si="1"/>
        <v>49.390087292849735</v>
      </c>
      <c r="F51"/>
      <c r="G51" s="13"/>
      <c r="H51" s="49"/>
      <c r="I51" s="13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19" customFormat="1" ht="12" customHeight="1">
      <c r="A52" s="35" t="s">
        <v>37</v>
      </c>
      <c r="B52" s="20">
        <v>24380.444621408187</v>
      </c>
      <c r="C52" s="9">
        <v>52055.81</v>
      </c>
      <c r="D52" s="9">
        <v>25710.41</v>
      </c>
      <c r="E52" s="9">
        <f t="shared" si="1"/>
        <v>49.390087292849735</v>
      </c>
      <c r="F52"/>
      <c r="G52" s="13"/>
      <c r="H52" s="49"/>
      <c r="I52" s="13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19" customFormat="1" ht="12" customHeight="1">
      <c r="A53" s="43" t="s">
        <v>9</v>
      </c>
      <c r="B53" s="44">
        <f>B54</f>
        <v>13770.883270289998</v>
      </c>
      <c r="C53" s="48">
        <f>C54</f>
        <v>29882.66</v>
      </c>
      <c r="D53" s="48">
        <f>D54</f>
        <v>14926.29</v>
      </c>
      <c r="E53" s="48">
        <f t="shared" si="1"/>
        <v>49.949669808511025</v>
      </c>
      <c r="F53"/>
      <c r="G53" s="13"/>
      <c r="H53" s="49"/>
      <c r="I53" s="1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19" customFormat="1" ht="12" customHeight="1">
      <c r="A54" s="35" t="s">
        <v>169</v>
      </c>
      <c r="B54" s="20">
        <v>13770.883270289998</v>
      </c>
      <c r="C54" s="9">
        <v>29882.66</v>
      </c>
      <c r="D54" s="9">
        <v>14926.29</v>
      </c>
      <c r="E54" s="9">
        <f t="shared" si="1"/>
        <v>49.949669808511025</v>
      </c>
      <c r="F54"/>
      <c r="G54" s="13"/>
      <c r="H54" s="49"/>
      <c r="I54" s="13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11" ht="12" customHeight="1">
      <c r="A55" s="43" t="s">
        <v>200</v>
      </c>
      <c r="B55" s="44">
        <f>B56</f>
        <v>734.9525515959917</v>
      </c>
      <c r="C55" s="48">
        <f>C56</f>
        <v>1592.67</v>
      </c>
      <c r="D55" s="48">
        <f>D56</f>
        <v>824.43</v>
      </c>
      <c r="E55" s="48">
        <f t="shared" si="1"/>
        <v>51.76401891163894</v>
      </c>
      <c r="G55" s="13"/>
      <c r="H55" s="61"/>
      <c r="I55" s="62"/>
      <c r="J55" s="61"/>
      <c r="K55" s="61"/>
    </row>
    <row r="56" spans="1:22" s="19" customFormat="1" ht="12" customHeight="1">
      <c r="A56" s="35" t="s">
        <v>38</v>
      </c>
      <c r="B56" s="20">
        <v>734.9525515959917</v>
      </c>
      <c r="C56" s="9">
        <v>1592.67</v>
      </c>
      <c r="D56" s="9">
        <v>824.43</v>
      </c>
      <c r="E56" s="9">
        <f t="shared" si="1"/>
        <v>51.76401891163894</v>
      </c>
      <c r="F56"/>
      <c r="G56" s="13"/>
      <c r="H56" s="61"/>
      <c r="I56" s="62"/>
      <c r="J56" s="61"/>
      <c r="K56" s="61"/>
      <c r="L56"/>
      <c r="M56"/>
      <c r="N56"/>
      <c r="O56"/>
      <c r="P56"/>
      <c r="Q56"/>
      <c r="R56"/>
      <c r="S56"/>
      <c r="T56"/>
      <c r="U56"/>
      <c r="V56"/>
    </row>
    <row r="57" spans="1:22" s="19" customFormat="1" ht="27.75" customHeight="1">
      <c r="A57" s="132" t="s">
        <v>170</v>
      </c>
      <c r="B57" s="133">
        <f>B59+B67+B122+B126+B130+B134+B138</f>
        <v>2172.4854927334263</v>
      </c>
      <c r="C57" s="133">
        <f>C59+C67+C122+C126+C130+C134+C138</f>
        <v>55195.37</v>
      </c>
      <c r="D57" s="133">
        <f>D59+D67+D122+D126+D130+D134+D138</f>
        <v>10873.88</v>
      </c>
      <c r="E57" s="134">
        <f>D57/C57*100</f>
        <v>19.7007104037893</v>
      </c>
      <c r="F57" s="64"/>
      <c r="G57" s="13"/>
      <c r="H57" s="61"/>
      <c r="I57" s="62"/>
      <c r="J57" s="61"/>
      <c r="K57" s="61"/>
      <c r="L57"/>
      <c r="M57"/>
      <c r="N57"/>
      <c r="O57"/>
      <c r="P57"/>
      <c r="Q57"/>
      <c r="R57"/>
      <c r="S57"/>
      <c r="T57"/>
      <c r="U57"/>
      <c r="V57"/>
    </row>
    <row r="58" spans="1:254" s="19" customFormat="1" ht="12.75">
      <c r="A58" s="166" t="s">
        <v>171</v>
      </c>
      <c r="B58" s="167"/>
      <c r="C58" s="167"/>
      <c r="D58" s="167"/>
      <c r="E58" s="168"/>
      <c r="F58" s="126"/>
      <c r="G58"/>
      <c r="H58" s="13"/>
      <c r="I58" s="61"/>
      <c r="J58" s="61"/>
      <c r="K58" s="61"/>
      <c r="L58" s="61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11" ht="12.75">
      <c r="A59" s="33" t="s">
        <v>172</v>
      </c>
      <c r="B59" s="23">
        <f>B60</f>
        <v>0</v>
      </c>
      <c r="C59" s="23">
        <f>SUM(C62:C66)</f>
        <v>584</v>
      </c>
      <c r="D59" s="23">
        <f>SUM(D62:D66)</f>
        <v>0</v>
      </c>
      <c r="E59" s="128">
        <f>D59/C59*100</f>
        <v>0</v>
      </c>
      <c r="G59" s="13"/>
      <c r="H59" s="61"/>
      <c r="I59" s="62"/>
      <c r="J59" s="61"/>
      <c r="K59" s="61"/>
    </row>
    <row r="60" spans="1:11" ht="27" customHeight="1">
      <c r="A60" s="34" t="s">
        <v>183</v>
      </c>
      <c r="B60" s="17">
        <f>SUM(B62:B66)</f>
        <v>0</v>
      </c>
      <c r="C60" s="14">
        <f>C61+C63+C65</f>
        <v>584</v>
      </c>
      <c r="D60" s="14">
        <f>D61+D63+D65</f>
        <v>0</v>
      </c>
      <c r="E60" s="129">
        <f aca="true" t="shared" si="2" ref="E60:E133">D60/C60*100</f>
        <v>0</v>
      </c>
      <c r="G60" s="13"/>
      <c r="H60" s="61"/>
      <c r="I60" s="61"/>
      <c r="J60" s="61"/>
      <c r="K60" s="61"/>
    </row>
    <row r="61" spans="1:11" ht="12" customHeight="1">
      <c r="A61" s="43" t="s">
        <v>13</v>
      </c>
      <c r="B61" s="44">
        <f>B62</f>
        <v>0</v>
      </c>
      <c r="C61" s="44">
        <f>C62</f>
        <v>584</v>
      </c>
      <c r="D61" s="44">
        <f>D62</f>
        <v>0</v>
      </c>
      <c r="E61" s="44">
        <f t="shared" si="2"/>
        <v>0</v>
      </c>
      <c r="G61" s="13"/>
      <c r="H61" s="61"/>
      <c r="I61" s="61"/>
      <c r="J61" s="61"/>
      <c r="K61" s="61"/>
    </row>
    <row r="62" spans="1:11" ht="12" customHeight="1">
      <c r="A62" s="35" t="s">
        <v>14</v>
      </c>
      <c r="B62" s="20">
        <v>0</v>
      </c>
      <c r="C62" s="9">
        <v>584</v>
      </c>
      <c r="D62" s="9">
        <v>0</v>
      </c>
      <c r="E62" s="9">
        <f t="shared" si="2"/>
        <v>0</v>
      </c>
      <c r="G62" s="13"/>
      <c r="H62" s="61"/>
      <c r="I62" s="61"/>
      <c r="J62" s="61"/>
      <c r="K62" s="61"/>
    </row>
    <row r="63" spans="1:11" ht="12" customHeight="1">
      <c r="A63" s="43" t="s">
        <v>18</v>
      </c>
      <c r="B63" s="44">
        <f>B64</f>
        <v>0</v>
      </c>
      <c r="C63" s="48">
        <f>C64</f>
        <v>0</v>
      </c>
      <c r="D63" s="48">
        <f>D64</f>
        <v>0</v>
      </c>
      <c r="E63" s="48">
        <v>0</v>
      </c>
      <c r="G63" s="13"/>
      <c r="H63" s="61"/>
      <c r="I63" s="61"/>
      <c r="J63" s="61"/>
      <c r="K63" s="61"/>
    </row>
    <row r="64" spans="1:11" ht="12" customHeight="1">
      <c r="A64" s="35" t="s">
        <v>24</v>
      </c>
      <c r="B64" s="20">
        <v>0</v>
      </c>
      <c r="C64" s="9">
        <v>0</v>
      </c>
      <c r="D64" s="9">
        <v>0</v>
      </c>
      <c r="E64" s="9">
        <v>0</v>
      </c>
      <c r="G64" s="13"/>
      <c r="H64" s="61"/>
      <c r="I64" s="61"/>
      <c r="J64" s="61"/>
      <c r="K64" s="61"/>
    </row>
    <row r="65" spans="1:11" ht="12" customHeight="1">
      <c r="A65" s="43" t="s">
        <v>31</v>
      </c>
      <c r="B65" s="44">
        <f>B66</f>
        <v>0</v>
      </c>
      <c r="C65" s="48">
        <f>C66</f>
        <v>0</v>
      </c>
      <c r="D65" s="48">
        <f>D66</f>
        <v>0</v>
      </c>
      <c r="E65" s="48">
        <v>0</v>
      </c>
      <c r="G65" s="13"/>
      <c r="H65" s="61"/>
      <c r="I65" s="61"/>
      <c r="J65" s="61"/>
      <c r="K65" s="61"/>
    </row>
    <row r="66" spans="1:11" ht="12" customHeight="1">
      <c r="A66" s="35" t="s">
        <v>29</v>
      </c>
      <c r="B66" s="20">
        <v>0</v>
      </c>
      <c r="C66" s="9">
        <v>0</v>
      </c>
      <c r="D66" s="6">
        <v>0</v>
      </c>
      <c r="E66" s="6">
        <v>0</v>
      </c>
      <c r="G66" s="13"/>
      <c r="H66" s="61"/>
      <c r="I66" s="61"/>
      <c r="J66" s="61"/>
      <c r="K66" s="61"/>
    </row>
    <row r="67" spans="1:11" ht="24.75" customHeight="1">
      <c r="A67" s="33" t="s">
        <v>173</v>
      </c>
      <c r="B67" s="24">
        <f>B68+B76+B79+B92+B111+B117</f>
        <v>2172.4854927334263</v>
      </c>
      <c r="C67" s="24">
        <f>C68+C76+C79+C92+C111+C117</f>
        <v>46855.090000000004</v>
      </c>
      <c r="D67" s="24">
        <f>D68+D76+D79+D92+D111+D117</f>
        <v>7736.7</v>
      </c>
      <c r="E67" s="24">
        <f t="shared" si="2"/>
        <v>16.511973405664143</v>
      </c>
      <c r="G67" s="13"/>
      <c r="H67" s="61"/>
      <c r="I67" s="61"/>
      <c r="J67" s="61"/>
      <c r="K67" s="61"/>
    </row>
    <row r="68" spans="1:11" ht="12.75">
      <c r="A68" s="34" t="s">
        <v>207</v>
      </c>
      <c r="B68" s="14">
        <f>B69+B72+B74</f>
        <v>0</v>
      </c>
      <c r="C68" s="17">
        <f>C69+C72+C74</f>
        <v>315.49</v>
      </c>
      <c r="D68" s="17">
        <f>D69+D72+D74</f>
        <v>0</v>
      </c>
      <c r="E68" s="17">
        <f t="shared" si="2"/>
        <v>0</v>
      </c>
      <c r="G68" s="13"/>
      <c r="H68" s="61"/>
      <c r="I68" s="61"/>
      <c r="J68" s="61"/>
      <c r="K68" s="61"/>
    </row>
    <row r="69" spans="1:11" ht="12.75">
      <c r="A69" s="43" t="s">
        <v>9</v>
      </c>
      <c r="B69" s="48">
        <f>SUM(B70:B71)</f>
        <v>0</v>
      </c>
      <c r="C69" s="48">
        <f>C70+C71</f>
        <v>182.76999999999998</v>
      </c>
      <c r="D69" s="48">
        <f>D70+D71</f>
        <v>0</v>
      </c>
      <c r="E69" s="48">
        <f t="shared" si="2"/>
        <v>0</v>
      </c>
      <c r="G69" s="13"/>
      <c r="H69" s="61"/>
      <c r="I69" s="61"/>
      <c r="J69" s="61"/>
      <c r="K69" s="61"/>
    </row>
    <row r="70" spans="1:11" ht="12.75">
      <c r="A70" s="35" t="s">
        <v>10</v>
      </c>
      <c r="B70" s="9">
        <v>0</v>
      </c>
      <c r="C70" s="9">
        <v>66.36</v>
      </c>
      <c r="D70" s="6">
        <v>0</v>
      </c>
      <c r="E70" s="6">
        <f t="shared" si="2"/>
        <v>0</v>
      </c>
      <c r="G70" s="13"/>
      <c r="H70" s="61"/>
      <c r="I70" s="61"/>
      <c r="J70" s="61"/>
      <c r="K70" s="61"/>
    </row>
    <row r="71" spans="1:9" ht="12.75">
      <c r="A71" s="35" t="s">
        <v>40</v>
      </c>
      <c r="B71" s="9">
        <v>0</v>
      </c>
      <c r="C71" s="9">
        <v>116.41</v>
      </c>
      <c r="D71" s="6">
        <v>0</v>
      </c>
      <c r="E71" s="6">
        <f t="shared" si="2"/>
        <v>0</v>
      </c>
      <c r="G71" s="13"/>
      <c r="H71"/>
      <c r="I71"/>
    </row>
    <row r="72" spans="1:9" ht="12.75">
      <c r="A72" s="43" t="s">
        <v>208</v>
      </c>
      <c r="B72" s="48">
        <f>B73</f>
        <v>0</v>
      </c>
      <c r="C72" s="48">
        <f>C73</f>
        <v>66.36</v>
      </c>
      <c r="D72" s="48">
        <f>D73</f>
        <v>0</v>
      </c>
      <c r="E72" s="48">
        <f t="shared" si="2"/>
        <v>0</v>
      </c>
      <c r="G72" s="13"/>
      <c r="H72"/>
      <c r="I72"/>
    </row>
    <row r="73" spans="1:9" ht="12.75">
      <c r="A73" s="35" t="s">
        <v>209</v>
      </c>
      <c r="B73" s="9">
        <v>0</v>
      </c>
      <c r="C73" s="9">
        <v>66.36</v>
      </c>
      <c r="D73" s="6">
        <v>0</v>
      </c>
      <c r="E73" s="6">
        <f t="shared" si="2"/>
        <v>0</v>
      </c>
      <c r="G73" s="13"/>
      <c r="H73"/>
      <c r="I73"/>
    </row>
    <row r="74" spans="1:9" ht="12.75">
      <c r="A74" s="43" t="s">
        <v>200</v>
      </c>
      <c r="B74" s="48">
        <f>B75</f>
        <v>0</v>
      </c>
      <c r="C74" s="48">
        <f>C75</f>
        <v>66.36</v>
      </c>
      <c r="D74" s="48">
        <f>D75</f>
        <v>0</v>
      </c>
      <c r="E74" s="6">
        <f t="shared" si="2"/>
        <v>0</v>
      </c>
      <c r="G74" s="13"/>
      <c r="H74"/>
      <c r="I74"/>
    </row>
    <row r="75" spans="1:9" ht="12.75">
      <c r="A75" s="35" t="s">
        <v>29</v>
      </c>
      <c r="B75" s="9">
        <v>0</v>
      </c>
      <c r="C75" s="9">
        <v>66.36</v>
      </c>
      <c r="D75" s="6">
        <v>0</v>
      </c>
      <c r="E75" s="6">
        <f t="shared" si="2"/>
        <v>0</v>
      </c>
      <c r="G75" s="13"/>
      <c r="H75"/>
      <c r="I75"/>
    </row>
    <row r="76" spans="1:11" ht="24.75" customHeight="1">
      <c r="A76" s="34" t="s">
        <v>174</v>
      </c>
      <c r="B76" s="14">
        <f aca="true" t="shared" si="3" ref="B76:D77">B77</f>
        <v>0</v>
      </c>
      <c r="C76" s="17">
        <f t="shared" si="3"/>
        <v>265.45</v>
      </c>
      <c r="D76" s="17">
        <f t="shared" si="3"/>
        <v>0</v>
      </c>
      <c r="E76" s="17">
        <f t="shared" si="2"/>
        <v>0</v>
      </c>
      <c r="G76" s="13"/>
      <c r="H76" s="61"/>
      <c r="I76" s="61"/>
      <c r="J76" s="61"/>
      <c r="K76" s="61"/>
    </row>
    <row r="77" spans="1:11" ht="12" customHeight="1">
      <c r="A77" s="43" t="s">
        <v>31</v>
      </c>
      <c r="B77" s="47">
        <f t="shared" si="3"/>
        <v>0</v>
      </c>
      <c r="C77" s="48">
        <f t="shared" si="3"/>
        <v>265.45</v>
      </c>
      <c r="D77" s="48">
        <f t="shared" si="3"/>
        <v>0</v>
      </c>
      <c r="E77" s="48">
        <f t="shared" si="2"/>
        <v>0</v>
      </c>
      <c r="G77" s="13"/>
      <c r="H77" s="61"/>
      <c r="I77" s="61"/>
      <c r="J77" s="61"/>
      <c r="K77" s="61"/>
    </row>
    <row r="78" spans="1:11" ht="12" customHeight="1">
      <c r="A78" s="35" t="s">
        <v>29</v>
      </c>
      <c r="B78" s="9">
        <v>0</v>
      </c>
      <c r="C78" s="9">
        <v>265.45</v>
      </c>
      <c r="D78" s="6">
        <v>0</v>
      </c>
      <c r="E78" s="6">
        <f t="shared" si="2"/>
        <v>0</v>
      </c>
      <c r="G78" s="13"/>
      <c r="H78" s="61"/>
      <c r="I78" s="61"/>
      <c r="J78" s="61"/>
      <c r="K78" s="61"/>
    </row>
    <row r="79" spans="1:11" ht="33" customHeight="1">
      <c r="A79" s="34" t="s">
        <v>175</v>
      </c>
      <c r="B79" s="14">
        <f>B80+B82+B84+B86+B88+B90</f>
        <v>362.81</v>
      </c>
      <c r="C79" s="14">
        <f>C80+C82+C84+C88+C90</f>
        <v>234.44000000000003</v>
      </c>
      <c r="D79" s="14">
        <f>D80+D82+D84+D88+D90</f>
        <v>0</v>
      </c>
      <c r="E79" s="14">
        <f t="shared" si="2"/>
        <v>0</v>
      </c>
      <c r="G79" s="13"/>
      <c r="H79" s="61"/>
      <c r="I79" s="61"/>
      <c r="J79" s="61"/>
      <c r="K79" s="61"/>
    </row>
    <row r="80" spans="1:11" ht="12" customHeight="1">
      <c r="A80" s="43" t="s">
        <v>9</v>
      </c>
      <c r="B80" s="48">
        <f>B81</f>
        <v>0</v>
      </c>
      <c r="C80" s="48">
        <f>C81</f>
        <v>62.18</v>
      </c>
      <c r="D80" s="48">
        <f>D81</f>
        <v>0</v>
      </c>
      <c r="E80" s="48">
        <f t="shared" si="2"/>
        <v>0</v>
      </c>
      <c r="G80" s="13"/>
      <c r="H80" s="61"/>
      <c r="I80" s="61"/>
      <c r="J80" s="61"/>
      <c r="K80" s="61"/>
    </row>
    <row r="81" spans="1:27" s="19" customFormat="1" ht="12" customHeight="1">
      <c r="A81" s="35" t="s">
        <v>10</v>
      </c>
      <c r="B81" s="9">
        <v>0</v>
      </c>
      <c r="C81" s="9">
        <v>62.18</v>
      </c>
      <c r="D81" s="9">
        <v>0</v>
      </c>
      <c r="E81" s="9">
        <f t="shared" si="2"/>
        <v>0</v>
      </c>
      <c r="F81"/>
      <c r="G81" s="13"/>
      <c r="H81" s="49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19" customFormat="1" ht="12" customHeight="1">
      <c r="A82" s="43" t="s">
        <v>9</v>
      </c>
      <c r="B82" s="48">
        <f>B83</f>
        <v>0</v>
      </c>
      <c r="C82" s="48">
        <f>C83</f>
        <v>100</v>
      </c>
      <c r="D82" s="48">
        <f>D83</f>
        <v>0</v>
      </c>
      <c r="E82" s="48">
        <f t="shared" si="2"/>
        <v>0</v>
      </c>
      <c r="F82"/>
      <c r="G82" s="13"/>
      <c r="H82" s="49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19" customFormat="1" ht="12" customHeight="1">
      <c r="A83" s="35" t="s">
        <v>176</v>
      </c>
      <c r="B83" s="9">
        <v>0</v>
      </c>
      <c r="C83" s="9">
        <v>100</v>
      </c>
      <c r="D83" s="9">
        <v>0</v>
      </c>
      <c r="E83" s="9">
        <f t="shared" si="2"/>
        <v>0</v>
      </c>
      <c r="F83"/>
      <c r="G83" s="13"/>
      <c r="H83" s="49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19" customFormat="1" ht="12" customHeight="1">
      <c r="A84" s="43" t="s">
        <v>13</v>
      </c>
      <c r="B84" s="48">
        <f>B85</f>
        <v>0</v>
      </c>
      <c r="C84" s="48">
        <f>C85</f>
        <v>66.36</v>
      </c>
      <c r="D84" s="48">
        <f>D85</f>
        <v>0</v>
      </c>
      <c r="E84" s="48">
        <f t="shared" si="2"/>
        <v>0</v>
      </c>
      <c r="F84"/>
      <c r="G84" s="13"/>
      <c r="H84" s="49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19" customFormat="1" ht="12" customHeight="1">
      <c r="A85" s="35" t="s">
        <v>177</v>
      </c>
      <c r="B85" s="9">
        <v>0</v>
      </c>
      <c r="C85" s="41">
        <v>66.36</v>
      </c>
      <c r="D85" s="41">
        <v>0</v>
      </c>
      <c r="E85" s="41">
        <f t="shared" si="2"/>
        <v>0</v>
      </c>
      <c r="F85"/>
      <c r="G85" s="13"/>
      <c r="H85" s="49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19" customFormat="1" ht="12" customHeight="1">
      <c r="A86" s="43" t="s">
        <v>18</v>
      </c>
      <c r="B86" s="48">
        <f>B87</f>
        <v>362.81</v>
      </c>
      <c r="C86" s="48">
        <f>C87</f>
        <v>0</v>
      </c>
      <c r="D86" s="48">
        <f>D87</f>
        <v>0</v>
      </c>
      <c r="E86" s="48">
        <v>0</v>
      </c>
      <c r="F86"/>
      <c r="G86" s="13"/>
      <c r="H86" s="49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55" s="19" customFormat="1" ht="12" customHeight="1">
      <c r="A87" s="35" t="s">
        <v>181</v>
      </c>
      <c r="B87" s="9">
        <v>362.81</v>
      </c>
      <c r="C87" s="41">
        <v>0</v>
      </c>
      <c r="D87" s="41">
        <v>0</v>
      </c>
      <c r="E87" s="41">
        <v>0</v>
      </c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</row>
    <row r="88" spans="1:253" s="19" customFormat="1" ht="12" customHeight="1">
      <c r="A88" s="52" t="s">
        <v>31</v>
      </c>
      <c r="B88" s="48">
        <f>B89</f>
        <v>0</v>
      </c>
      <c r="C88" s="53">
        <f>C89</f>
        <v>3.31</v>
      </c>
      <c r="D88" s="53">
        <f>D89</f>
        <v>0</v>
      </c>
      <c r="E88" s="53">
        <f t="shared" si="2"/>
        <v>0</v>
      </c>
      <c r="F88"/>
      <c r="G88" s="13"/>
      <c r="H88" s="49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1:27" s="19" customFormat="1" ht="12" customHeight="1">
      <c r="A89" s="35" t="s">
        <v>29</v>
      </c>
      <c r="B89" s="9">
        <v>0</v>
      </c>
      <c r="C89" s="42">
        <v>3.31</v>
      </c>
      <c r="D89" s="42">
        <v>0</v>
      </c>
      <c r="E89" s="42">
        <f t="shared" si="2"/>
        <v>0</v>
      </c>
      <c r="F89"/>
      <c r="G89" s="13"/>
      <c r="H89" s="4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19" customFormat="1" ht="12" customHeight="1">
      <c r="A90" s="43" t="s">
        <v>178</v>
      </c>
      <c r="B90" s="54">
        <f>B91</f>
        <v>0</v>
      </c>
      <c r="C90" s="54">
        <f>C91</f>
        <v>2.59</v>
      </c>
      <c r="D90" s="54">
        <f>D91</f>
        <v>0</v>
      </c>
      <c r="E90" s="54">
        <f t="shared" si="2"/>
        <v>0</v>
      </c>
      <c r="F90"/>
      <c r="G90" s="13"/>
      <c r="H90" s="49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19" customFormat="1" ht="12" customHeight="1">
      <c r="A91" s="35" t="s">
        <v>35</v>
      </c>
      <c r="B91" s="9">
        <v>0</v>
      </c>
      <c r="C91" s="42">
        <v>2.59</v>
      </c>
      <c r="D91" s="42">
        <v>0</v>
      </c>
      <c r="E91" s="42">
        <f t="shared" si="2"/>
        <v>0</v>
      </c>
      <c r="F91"/>
      <c r="G91" s="13"/>
      <c r="H91" s="49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9" ht="14.25" customHeight="1">
      <c r="A92" s="63" t="s">
        <v>185</v>
      </c>
      <c r="B92" s="14">
        <f>B93+B95+B97+B99+B102+B105+B107+B109</f>
        <v>1809.6754927334262</v>
      </c>
      <c r="C92" s="17">
        <f>C93+C95+C97+C99+C102+C105+C107+C109</f>
        <v>42340.630000000005</v>
      </c>
      <c r="D92" s="17">
        <f>D93+D95+D99+D97+D102+D105+D107+D109</f>
        <v>7736.7</v>
      </c>
      <c r="E92" s="17">
        <f t="shared" si="2"/>
        <v>18.27251979954006</v>
      </c>
      <c r="G92" s="13"/>
      <c r="H92" s="49"/>
      <c r="I92"/>
    </row>
    <row r="93" spans="1:27" s="19" customFormat="1" ht="12" customHeight="1">
      <c r="A93" s="43" t="s">
        <v>197</v>
      </c>
      <c r="B93" s="44">
        <f>B94</f>
        <v>0</v>
      </c>
      <c r="C93" s="44">
        <f>C94</f>
        <v>30824</v>
      </c>
      <c r="D93" s="44">
        <f>D94</f>
        <v>7736.7</v>
      </c>
      <c r="E93" s="44">
        <f t="shared" si="2"/>
        <v>25.099597716065404</v>
      </c>
      <c r="F93"/>
      <c r="G93" s="13"/>
      <c r="H93" s="49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19" customFormat="1" ht="12" customHeight="1">
      <c r="A94" s="35" t="s">
        <v>33</v>
      </c>
      <c r="B94" s="20">
        <v>0</v>
      </c>
      <c r="C94" s="9">
        <v>30824</v>
      </c>
      <c r="D94" s="9">
        <v>7736.7</v>
      </c>
      <c r="E94" s="9">
        <f t="shared" si="2"/>
        <v>25.099597716065404</v>
      </c>
      <c r="F94"/>
      <c r="G94" s="13"/>
      <c r="H94" s="49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19" customFormat="1" ht="12" customHeight="1">
      <c r="A95" s="43" t="s">
        <v>198</v>
      </c>
      <c r="B95" s="44">
        <f>B96</f>
        <v>0</v>
      </c>
      <c r="C95" s="48">
        <f>C96</f>
        <v>172.01</v>
      </c>
      <c r="D95" s="48">
        <f>D96</f>
        <v>0</v>
      </c>
      <c r="E95" s="48">
        <f t="shared" si="2"/>
        <v>0</v>
      </c>
      <c r="F95"/>
      <c r="G95" s="13"/>
      <c r="H95" s="49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19" customFormat="1" ht="12" customHeight="1">
      <c r="A96" s="35" t="s">
        <v>32</v>
      </c>
      <c r="B96" s="20">
        <v>0</v>
      </c>
      <c r="C96" s="9">
        <v>172.01</v>
      </c>
      <c r="D96" s="9">
        <v>0</v>
      </c>
      <c r="E96" s="9">
        <f t="shared" si="2"/>
        <v>0</v>
      </c>
      <c r="F96"/>
      <c r="G96" s="13"/>
      <c r="H96" s="49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19" customFormat="1" ht="12" customHeight="1">
      <c r="A97" s="43" t="s">
        <v>9</v>
      </c>
      <c r="B97" s="44">
        <f>B98</f>
        <v>0</v>
      </c>
      <c r="C97" s="48">
        <f>C98</f>
        <v>0</v>
      </c>
      <c r="D97" s="48">
        <f>D98</f>
        <v>0</v>
      </c>
      <c r="E97" s="48">
        <v>0</v>
      </c>
      <c r="F97"/>
      <c r="G97" s="13"/>
      <c r="H97" s="49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33" s="19" customFormat="1" ht="12" customHeight="1">
      <c r="A98" s="35" t="s">
        <v>10</v>
      </c>
      <c r="B98" s="20">
        <v>0</v>
      </c>
      <c r="C98" s="9">
        <v>0</v>
      </c>
      <c r="D98" s="9">
        <v>0</v>
      </c>
      <c r="E98" s="9">
        <v>0</v>
      </c>
      <c r="F98"/>
      <c r="G98" s="13"/>
      <c r="H98" s="49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G98"/>
    </row>
    <row r="99" spans="1:33" s="19" customFormat="1" ht="12" customHeight="1">
      <c r="A99" s="43" t="s">
        <v>13</v>
      </c>
      <c r="B99" s="44">
        <f>SUM(B100:B101)</f>
        <v>0</v>
      </c>
      <c r="C99" s="48">
        <f>C100+C101</f>
        <v>583.98</v>
      </c>
      <c r="D99" s="48">
        <f>D100+D101</f>
        <v>0</v>
      </c>
      <c r="E99" s="48">
        <f t="shared" si="2"/>
        <v>0</v>
      </c>
      <c r="F99"/>
      <c r="G99" s="13"/>
      <c r="H99" s="4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G99"/>
    </row>
    <row r="100" spans="1:33" s="19" customFormat="1" ht="12" customHeight="1">
      <c r="A100" s="35" t="s">
        <v>177</v>
      </c>
      <c r="B100" s="20">
        <v>0</v>
      </c>
      <c r="C100" s="9">
        <v>318.53</v>
      </c>
      <c r="D100" s="9">
        <v>0</v>
      </c>
      <c r="E100" s="9">
        <f t="shared" si="2"/>
        <v>0</v>
      </c>
      <c r="F100"/>
      <c r="G100" s="13"/>
      <c r="H100" s="49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G100"/>
    </row>
    <row r="101" spans="1:33" s="19" customFormat="1" ht="12" customHeight="1">
      <c r="A101" s="36" t="s">
        <v>17</v>
      </c>
      <c r="B101" s="20">
        <v>0</v>
      </c>
      <c r="C101" s="9">
        <v>265.45</v>
      </c>
      <c r="D101" s="9">
        <v>0</v>
      </c>
      <c r="E101" s="9">
        <f t="shared" si="2"/>
        <v>0</v>
      </c>
      <c r="F101"/>
      <c r="G101" s="13"/>
      <c r="H101" s="49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G101"/>
    </row>
    <row r="102" spans="1:33" s="19" customFormat="1" ht="12" customHeight="1">
      <c r="A102" s="43" t="s">
        <v>18</v>
      </c>
      <c r="B102" s="44">
        <f>SUM(B103:B104)</f>
        <v>1809.6754927334262</v>
      </c>
      <c r="C102" s="48">
        <f>SUM(C103:C104)</f>
        <v>902.51</v>
      </c>
      <c r="D102" s="48">
        <f>SUM(D103:D104)</f>
        <v>0</v>
      </c>
      <c r="E102" s="48">
        <f t="shared" si="2"/>
        <v>0</v>
      </c>
      <c r="F102"/>
      <c r="G102" s="13"/>
      <c r="H102" s="49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G102"/>
    </row>
    <row r="103" spans="1:33" s="19" customFormat="1" ht="12" customHeight="1">
      <c r="A103" s="35" t="s">
        <v>179</v>
      </c>
      <c r="B103" s="20">
        <v>0</v>
      </c>
      <c r="C103" s="9">
        <v>238.9</v>
      </c>
      <c r="D103" s="9">
        <v>0</v>
      </c>
      <c r="E103" s="9">
        <f t="shared" si="2"/>
        <v>0</v>
      </c>
      <c r="F103"/>
      <c r="G103" s="13"/>
      <c r="H103" s="49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G103"/>
    </row>
    <row r="104" spans="1:33" s="19" customFormat="1" ht="12" customHeight="1">
      <c r="A104" s="35" t="s">
        <v>181</v>
      </c>
      <c r="B104" s="20">
        <v>1809.6754927334262</v>
      </c>
      <c r="C104" s="9">
        <v>663.61</v>
      </c>
      <c r="D104" s="9">
        <v>0</v>
      </c>
      <c r="E104" s="9">
        <f t="shared" si="2"/>
        <v>0</v>
      </c>
      <c r="F104"/>
      <c r="G104" s="13"/>
      <c r="H104" s="49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G104"/>
    </row>
    <row r="105" spans="1:33" s="19" customFormat="1" ht="12" customHeight="1">
      <c r="A105" s="43" t="s">
        <v>31</v>
      </c>
      <c r="B105" s="44">
        <f>B106</f>
        <v>0</v>
      </c>
      <c r="C105" s="48">
        <f>C106</f>
        <v>8000</v>
      </c>
      <c r="D105" s="48">
        <f>D106</f>
        <v>0</v>
      </c>
      <c r="E105" s="48">
        <f t="shared" si="2"/>
        <v>0</v>
      </c>
      <c r="F105"/>
      <c r="G105" s="13"/>
      <c r="H105" s="49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G105"/>
    </row>
    <row r="106" spans="1:33" s="19" customFormat="1" ht="12" customHeight="1">
      <c r="A106" s="36" t="s">
        <v>34</v>
      </c>
      <c r="B106" s="20">
        <v>0</v>
      </c>
      <c r="C106" s="9">
        <v>8000</v>
      </c>
      <c r="D106" s="9">
        <v>0</v>
      </c>
      <c r="E106" s="9">
        <f t="shared" si="2"/>
        <v>0</v>
      </c>
      <c r="F106"/>
      <c r="G106" s="13"/>
      <c r="H106" s="49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G106"/>
    </row>
    <row r="107" spans="1:9" ht="12" customHeight="1">
      <c r="A107" s="43" t="s">
        <v>180</v>
      </c>
      <c r="B107" s="44">
        <f>B108</f>
        <v>0</v>
      </c>
      <c r="C107" s="48">
        <f>C108</f>
        <v>1327.23</v>
      </c>
      <c r="D107" s="48">
        <f>D108</f>
        <v>0</v>
      </c>
      <c r="E107" s="48">
        <f t="shared" si="2"/>
        <v>0</v>
      </c>
      <c r="G107" s="13"/>
      <c r="H107" s="49"/>
      <c r="I107"/>
    </row>
    <row r="108" spans="1:9" ht="12" customHeight="1">
      <c r="A108" s="36" t="s">
        <v>30</v>
      </c>
      <c r="B108" s="20">
        <v>0</v>
      </c>
      <c r="C108" s="9">
        <v>1327.23</v>
      </c>
      <c r="D108" s="6">
        <v>0</v>
      </c>
      <c r="E108" s="6">
        <f t="shared" si="2"/>
        <v>0</v>
      </c>
      <c r="G108" s="13"/>
      <c r="H108" s="49"/>
      <c r="I108"/>
    </row>
    <row r="109" spans="1:9" ht="12" customHeight="1">
      <c r="A109" s="43" t="s">
        <v>178</v>
      </c>
      <c r="B109" s="44">
        <f>B110</f>
        <v>0</v>
      </c>
      <c r="C109" s="48">
        <f>C110</f>
        <v>530.9</v>
      </c>
      <c r="D109" s="48">
        <f>D110</f>
        <v>0</v>
      </c>
      <c r="E109" s="48">
        <f t="shared" si="2"/>
        <v>0</v>
      </c>
      <c r="G109" s="13"/>
      <c r="H109" s="49"/>
      <c r="I109"/>
    </row>
    <row r="110" spans="1:9" ht="12" customHeight="1">
      <c r="A110" s="36" t="s">
        <v>35</v>
      </c>
      <c r="B110" s="20">
        <v>0</v>
      </c>
      <c r="C110" s="9">
        <v>530.9</v>
      </c>
      <c r="D110" s="6">
        <v>0</v>
      </c>
      <c r="E110" s="6">
        <f t="shared" si="2"/>
        <v>0</v>
      </c>
      <c r="G110" s="13"/>
      <c r="H110" s="49"/>
      <c r="I110"/>
    </row>
    <row r="111" spans="1:9" ht="12" customHeight="1">
      <c r="A111" s="34" t="s">
        <v>202</v>
      </c>
      <c r="B111" s="17">
        <f>SUM(B114:B120)</f>
        <v>0</v>
      </c>
      <c r="C111" s="14">
        <f>C112+C115</f>
        <v>3500</v>
      </c>
      <c r="D111" s="14">
        <f>D112+D115</f>
        <v>0</v>
      </c>
      <c r="E111" s="14">
        <f t="shared" si="2"/>
        <v>0</v>
      </c>
      <c r="G111" s="13"/>
      <c r="H111" s="49"/>
      <c r="I111"/>
    </row>
    <row r="112" spans="1:9" ht="15" customHeight="1">
      <c r="A112" s="43" t="s">
        <v>13</v>
      </c>
      <c r="B112" s="48">
        <f>SUM(B113:B114)</f>
        <v>0</v>
      </c>
      <c r="C112" s="44">
        <f>C113+C114</f>
        <v>1500</v>
      </c>
      <c r="D112" s="44">
        <f>D113+D114</f>
        <v>0</v>
      </c>
      <c r="E112" s="44">
        <f t="shared" si="2"/>
        <v>0</v>
      </c>
      <c r="G112" s="13"/>
      <c r="H112" s="49"/>
      <c r="I112"/>
    </row>
    <row r="113" spans="1:9" ht="15" customHeight="1">
      <c r="A113" s="35" t="s">
        <v>190</v>
      </c>
      <c r="B113" s="9">
        <v>0</v>
      </c>
      <c r="C113" s="20">
        <v>1000</v>
      </c>
      <c r="D113" s="20">
        <v>0</v>
      </c>
      <c r="E113" s="20">
        <f t="shared" si="2"/>
        <v>0</v>
      </c>
      <c r="G113" s="13"/>
      <c r="H113" s="49"/>
      <c r="I113"/>
    </row>
    <row r="114" spans="1:9" ht="15" customHeight="1">
      <c r="A114" s="35" t="s">
        <v>177</v>
      </c>
      <c r="B114" s="9">
        <v>0</v>
      </c>
      <c r="C114" s="9">
        <v>500</v>
      </c>
      <c r="D114" s="9">
        <v>0</v>
      </c>
      <c r="E114" s="9">
        <f t="shared" si="2"/>
        <v>0</v>
      </c>
      <c r="G114" s="13"/>
      <c r="H114" s="49"/>
      <c r="I114"/>
    </row>
    <row r="115" spans="1:9" ht="15" customHeight="1">
      <c r="A115" s="43" t="s">
        <v>31</v>
      </c>
      <c r="B115" s="48">
        <f>B116</f>
        <v>0</v>
      </c>
      <c r="C115" s="48">
        <f>C116</f>
        <v>2000</v>
      </c>
      <c r="D115" s="48">
        <f>D116</f>
        <v>0</v>
      </c>
      <c r="E115" s="48">
        <f t="shared" si="2"/>
        <v>0</v>
      </c>
      <c r="G115" s="13"/>
      <c r="H115" s="49"/>
      <c r="I115"/>
    </row>
    <row r="116" spans="1:9" ht="15" customHeight="1">
      <c r="A116" s="35" t="s">
        <v>29</v>
      </c>
      <c r="B116" s="9">
        <v>0</v>
      </c>
      <c r="C116" s="9">
        <v>2000</v>
      </c>
      <c r="D116" s="9">
        <v>0</v>
      </c>
      <c r="E116" s="9">
        <f t="shared" si="2"/>
        <v>0</v>
      </c>
      <c r="G116" s="13"/>
      <c r="H116" s="49"/>
      <c r="I116"/>
    </row>
    <row r="117" spans="1:9" ht="15" customHeight="1">
      <c r="A117" s="34" t="s">
        <v>203</v>
      </c>
      <c r="B117" s="17">
        <v>0</v>
      </c>
      <c r="C117" s="14">
        <f>C118+C120</f>
        <v>199.07999999999998</v>
      </c>
      <c r="D117" s="14">
        <f>D118+D120</f>
        <v>0</v>
      </c>
      <c r="E117" s="14">
        <f t="shared" si="2"/>
        <v>0</v>
      </c>
      <c r="G117" s="13"/>
      <c r="H117" s="49"/>
      <c r="I117"/>
    </row>
    <row r="118" spans="1:12" ht="16.5" customHeight="1">
      <c r="A118" s="43" t="s">
        <v>31</v>
      </c>
      <c r="B118" s="48">
        <f>B119</f>
        <v>0</v>
      </c>
      <c r="C118" s="44">
        <f>C119</f>
        <v>66.36</v>
      </c>
      <c r="D118" s="44">
        <f>D119</f>
        <v>0</v>
      </c>
      <c r="E118" s="44">
        <f t="shared" si="2"/>
        <v>0</v>
      </c>
      <c r="G118" s="13"/>
      <c r="H118" s="49"/>
      <c r="I118" s="13"/>
      <c r="J118" s="13"/>
      <c r="K118" s="13"/>
      <c r="L118" s="13"/>
    </row>
    <row r="119" spans="1:12" ht="13.5" customHeight="1">
      <c r="A119" s="35" t="s">
        <v>29</v>
      </c>
      <c r="B119" s="9">
        <v>0</v>
      </c>
      <c r="C119" s="20">
        <v>66.36</v>
      </c>
      <c r="D119" s="8">
        <v>0</v>
      </c>
      <c r="E119" s="8">
        <f t="shared" si="2"/>
        <v>0</v>
      </c>
      <c r="G119" s="13"/>
      <c r="H119" s="49"/>
      <c r="I119" s="13"/>
      <c r="J119" s="13"/>
      <c r="K119" s="13"/>
      <c r="L119" s="13"/>
    </row>
    <row r="120" spans="1:9" ht="12" customHeight="1">
      <c r="A120" s="43" t="s">
        <v>178</v>
      </c>
      <c r="B120" s="48">
        <f>B121</f>
        <v>0</v>
      </c>
      <c r="C120" s="48">
        <f>C121</f>
        <v>132.72</v>
      </c>
      <c r="D120" s="48">
        <f>D121</f>
        <v>0</v>
      </c>
      <c r="E120" s="48">
        <f t="shared" si="2"/>
        <v>0</v>
      </c>
      <c r="G120" s="13"/>
      <c r="H120" s="49"/>
      <c r="I120"/>
    </row>
    <row r="121" spans="1:9" ht="12" customHeight="1">
      <c r="A121" s="36" t="s">
        <v>35</v>
      </c>
      <c r="B121" s="9">
        <v>0</v>
      </c>
      <c r="C121" s="9">
        <v>132.72</v>
      </c>
      <c r="D121" s="6">
        <v>0</v>
      </c>
      <c r="E121" s="6">
        <f t="shared" si="2"/>
        <v>0</v>
      </c>
      <c r="G121" s="13"/>
      <c r="H121" s="49"/>
      <c r="I121"/>
    </row>
    <row r="122" spans="1:9" ht="25.5" customHeight="1">
      <c r="A122" s="33" t="s">
        <v>182</v>
      </c>
      <c r="B122" s="23">
        <f>SUM(B125:B125)</f>
        <v>0</v>
      </c>
      <c r="C122" s="23">
        <f aca="true" t="shared" si="4" ref="C122:D124">C123</f>
        <v>58.06</v>
      </c>
      <c r="D122" s="23">
        <f t="shared" si="4"/>
        <v>58.06</v>
      </c>
      <c r="E122" s="23">
        <f t="shared" si="2"/>
        <v>100</v>
      </c>
      <c r="G122" s="13"/>
      <c r="H122" s="49"/>
      <c r="I122"/>
    </row>
    <row r="123" spans="1:9" ht="13.5" customHeight="1">
      <c r="A123" s="34" t="s">
        <v>183</v>
      </c>
      <c r="B123" s="14">
        <f>SUM(B125:B125)</f>
        <v>0</v>
      </c>
      <c r="C123" s="14">
        <f t="shared" si="4"/>
        <v>58.06</v>
      </c>
      <c r="D123" s="14">
        <f t="shared" si="4"/>
        <v>58.06</v>
      </c>
      <c r="E123" s="14">
        <f t="shared" si="2"/>
        <v>100</v>
      </c>
      <c r="G123" s="13"/>
      <c r="H123" s="49"/>
      <c r="I123"/>
    </row>
    <row r="124" spans="1:9" ht="13.5" customHeight="1">
      <c r="A124" s="43" t="s">
        <v>31</v>
      </c>
      <c r="B124" s="48">
        <f>B125</f>
        <v>0</v>
      </c>
      <c r="C124" s="48">
        <f t="shared" si="4"/>
        <v>58.06</v>
      </c>
      <c r="D124" s="48">
        <f t="shared" si="4"/>
        <v>58.06</v>
      </c>
      <c r="E124" s="48">
        <f t="shared" si="2"/>
        <v>100</v>
      </c>
      <c r="G124" s="13"/>
      <c r="H124" s="49"/>
      <c r="I124"/>
    </row>
    <row r="125" spans="1:9" ht="13.5" customHeight="1">
      <c r="A125" s="35" t="s">
        <v>29</v>
      </c>
      <c r="B125" s="9">
        <v>0</v>
      </c>
      <c r="C125" s="9">
        <v>58.06</v>
      </c>
      <c r="D125" s="6">
        <v>58.06</v>
      </c>
      <c r="E125" s="6">
        <f t="shared" si="2"/>
        <v>100</v>
      </c>
      <c r="G125" s="13"/>
      <c r="H125" s="49"/>
      <c r="I125"/>
    </row>
    <row r="126" spans="1:9" ht="34.5" customHeight="1">
      <c r="A126" s="33" t="s">
        <v>184</v>
      </c>
      <c r="B126" s="23">
        <f aca="true" t="shared" si="5" ref="B126:D128">B127</f>
        <v>0</v>
      </c>
      <c r="C126" s="23">
        <f t="shared" si="5"/>
        <v>2654.46</v>
      </c>
      <c r="D126" s="23">
        <f t="shared" si="5"/>
        <v>0</v>
      </c>
      <c r="E126" s="23">
        <f t="shared" si="2"/>
        <v>0</v>
      </c>
      <c r="G126" s="13"/>
      <c r="H126" s="49"/>
      <c r="I126"/>
    </row>
    <row r="127" spans="1:9" ht="13.5" customHeight="1">
      <c r="A127" s="63" t="s">
        <v>185</v>
      </c>
      <c r="B127" s="14">
        <f t="shared" si="5"/>
        <v>0</v>
      </c>
      <c r="C127" s="14">
        <f t="shared" si="5"/>
        <v>2654.46</v>
      </c>
      <c r="D127" s="14">
        <f t="shared" si="5"/>
        <v>0</v>
      </c>
      <c r="E127" s="14">
        <f t="shared" si="2"/>
        <v>0</v>
      </c>
      <c r="G127" s="13"/>
      <c r="H127" s="49"/>
      <c r="I127"/>
    </row>
    <row r="128" spans="1:9" ht="13.5" customHeight="1">
      <c r="A128" s="43" t="s">
        <v>178</v>
      </c>
      <c r="B128" s="48">
        <f t="shared" si="5"/>
        <v>0</v>
      </c>
      <c r="C128" s="48">
        <f t="shared" si="5"/>
        <v>2654.46</v>
      </c>
      <c r="D128" s="48">
        <f t="shared" si="5"/>
        <v>0</v>
      </c>
      <c r="E128" s="48">
        <f t="shared" si="2"/>
        <v>0</v>
      </c>
      <c r="G128" s="13"/>
      <c r="H128" s="49"/>
      <c r="I128"/>
    </row>
    <row r="129" spans="1:9" ht="13.5" customHeight="1">
      <c r="A129" s="36" t="s">
        <v>35</v>
      </c>
      <c r="B129" s="9">
        <v>0</v>
      </c>
      <c r="C129" s="9">
        <v>2654.46</v>
      </c>
      <c r="D129" s="6">
        <v>0</v>
      </c>
      <c r="E129" s="6">
        <f t="shared" si="2"/>
        <v>0</v>
      </c>
      <c r="G129" s="13"/>
      <c r="H129" s="49"/>
      <c r="I129"/>
    </row>
    <row r="130" spans="1:9" ht="20.25" customHeight="1">
      <c r="A130" s="37" t="s">
        <v>186</v>
      </c>
      <c r="B130" s="23">
        <f aca="true" t="shared" si="6" ref="B130:D132">B131</f>
        <v>0</v>
      </c>
      <c r="C130" s="23">
        <f t="shared" si="6"/>
        <v>3726.86</v>
      </c>
      <c r="D130" s="23">
        <f t="shared" si="6"/>
        <v>3012.22</v>
      </c>
      <c r="E130" s="23">
        <f t="shared" si="2"/>
        <v>80.82460838346489</v>
      </c>
      <c r="G130" s="13"/>
      <c r="H130" s="49"/>
      <c r="I130"/>
    </row>
    <row r="131" spans="1:9" ht="13.5" customHeight="1">
      <c r="A131" s="63" t="s">
        <v>185</v>
      </c>
      <c r="B131" s="14">
        <f t="shared" si="6"/>
        <v>0</v>
      </c>
      <c r="C131" s="14">
        <f t="shared" si="6"/>
        <v>3726.86</v>
      </c>
      <c r="D131" s="14">
        <f t="shared" si="6"/>
        <v>3012.22</v>
      </c>
      <c r="E131" s="14">
        <f t="shared" si="2"/>
        <v>80.82460838346489</v>
      </c>
      <c r="G131" s="13"/>
      <c r="H131" s="49"/>
      <c r="I131"/>
    </row>
    <row r="132" spans="1:9" ht="13.5" customHeight="1">
      <c r="A132" s="43" t="s">
        <v>13</v>
      </c>
      <c r="B132" s="48">
        <f t="shared" si="6"/>
        <v>0</v>
      </c>
      <c r="C132" s="48">
        <f t="shared" si="6"/>
        <v>3726.86</v>
      </c>
      <c r="D132" s="48">
        <f t="shared" si="6"/>
        <v>3012.22</v>
      </c>
      <c r="E132" s="48">
        <f t="shared" si="2"/>
        <v>80.82460838346489</v>
      </c>
      <c r="G132" s="13"/>
      <c r="H132" s="49"/>
      <c r="I132"/>
    </row>
    <row r="133" spans="1:9" ht="13.5" customHeight="1">
      <c r="A133" s="35" t="s">
        <v>187</v>
      </c>
      <c r="B133" s="9">
        <v>0</v>
      </c>
      <c r="C133" s="9">
        <v>3726.86</v>
      </c>
      <c r="D133" s="6">
        <v>3012.22</v>
      </c>
      <c r="E133" s="6">
        <f t="shared" si="2"/>
        <v>80.82460838346489</v>
      </c>
      <c r="G133" s="13"/>
      <c r="H133" s="49"/>
      <c r="I133"/>
    </row>
    <row r="134" spans="1:9" ht="18.75" customHeight="1">
      <c r="A134" s="37" t="s">
        <v>188</v>
      </c>
      <c r="B134" s="23">
        <f aca="true" t="shared" si="7" ref="B134:D136">B135</f>
        <v>0</v>
      </c>
      <c r="C134" s="23">
        <f t="shared" si="7"/>
        <v>66.9</v>
      </c>
      <c r="D134" s="23">
        <f t="shared" si="7"/>
        <v>66.9</v>
      </c>
      <c r="E134" s="23">
        <f>D134/C134*100</f>
        <v>100</v>
      </c>
      <c r="G134" s="13"/>
      <c r="H134" s="49"/>
      <c r="I134"/>
    </row>
    <row r="135" spans="1:9" ht="12" customHeight="1">
      <c r="A135" s="63" t="s">
        <v>141</v>
      </c>
      <c r="B135" s="14">
        <f t="shared" si="7"/>
        <v>0</v>
      </c>
      <c r="C135" s="14">
        <f t="shared" si="7"/>
        <v>66.9</v>
      </c>
      <c r="D135" s="14">
        <f t="shared" si="7"/>
        <v>66.9</v>
      </c>
      <c r="E135" s="14">
        <f>D135/C135*100</f>
        <v>100</v>
      </c>
      <c r="G135" s="13"/>
      <c r="H135" s="49"/>
      <c r="I135"/>
    </row>
    <row r="136" spans="1:9" ht="12.75">
      <c r="A136" s="43" t="s">
        <v>142</v>
      </c>
      <c r="B136" s="48">
        <f t="shared" si="7"/>
        <v>0</v>
      </c>
      <c r="C136" s="48">
        <f t="shared" si="7"/>
        <v>66.9</v>
      </c>
      <c r="D136" s="48">
        <f t="shared" si="7"/>
        <v>66.9</v>
      </c>
      <c r="E136" s="48">
        <f>D136/C136*100</f>
        <v>100</v>
      </c>
      <c r="G136" s="13"/>
      <c r="H136" s="49"/>
      <c r="I136"/>
    </row>
    <row r="137" spans="1:9" ht="12.75">
      <c r="A137" s="35" t="s">
        <v>143</v>
      </c>
      <c r="B137" s="9">
        <v>0</v>
      </c>
      <c r="C137" s="9">
        <v>66.9</v>
      </c>
      <c r="D137" s="6">
        <v>66.9</v>
      </c>
      <c r="E137" s="6">
        <f>D137/C137*100</f>
        <v>100</v>
      </c>
      <c r="G137" s="13"/>
      <c r="H137" s="49"/>
      <c r="I137"/>
    </row>
    <row r="138" spans="1:9" ht="12.75">
      <c r="A138" s="33" t="s">
        <v>173</v>
      </c>
      <c r="B138" s="23">
        <f>B139</f>
        <v>0</v>
      </c>
      <c r="C138" s="23">
        <f>C139</f>
        <v>1250</v>
      </c>
      <c r="D138" s="23">
        <f>D139</f>
        <v>0</v>
      </c>
      <c r="E138" s="23">
        <f aca="true" t="shared" si="8" ref="E138:E147">D138/C138*100</f>
        <v>0</v>
      </c>
      <c r="G138" s="13"/>
      <c r="H138" s="49"/>
      <c r="I138"/>
    </row>
    <row r="139" spans="1:9" ht="12.75">
      <c r="A139" s="34" t="s">
        <v>205</v>
      </c>
      <c r="B139" s="14">
        <f>B140+B141+B143+B145</f>
        <v>0</v>
      </c>
      <c r="C139" s="14">
        <f>C140</f>
        <v>1250</v>
      </c>
      <c r="D139" s="14">
        <f>D140</f>
        <v>0</v>
      </c>
      <c r="E139" s="14">
        <f t="shared" si="8"/>
        <v>0</v>
      </c>
      <c r="G139" s="13"/>
      <c r="H139" s="49"/>
      <c r="I139"/>
    </row>
    <row r="140" spans="1:9" ht="12.75">
      <c r="A140" s="43" t="s">
        <v>204</v>
      </c>
      <c r="B140" s="48">
        <v>0</v>
      </c>
      <c r="C140" s="48">
        <v>1250</v>
      </c>
      <c r="D140" s="48">
        <f>D141</f>
        <v>0</v>
      </c>
      <c r="E140" s="48">
        <f t="shared" si="8"/>
        <v>0</v>
      </c>
      <c r="G140" s="13"/>
      <c r="H140" s="49"/>
      <c r="I140"/>
    </row>
    <row r="141" spans="1:9" ht="12.75">
      <c r="A141" s="55" t="s">
        <v>13</v>
      </c>
      <c r="B141" s="59">
        <f>B142</f>
        <v>0</v>
      </c>
      <c r="C141" s="59">
        <f>C142</f>
        <v>100</v>
      </c>
      <c r="D141" s="59">
        <v>0</v>
      </c>
      <c r="E141" s="59">
        <f t="shared" si="8"/>
        <v>0</v>
      </c>
      <c r="G141" s="13"/>
      <c r="H141" s="49"/>
      <c r="I141"/>
    </row>
    <row r="142" spans="1:9" ht="12.75">
      <c r="A142" s="56" t="s">
        <v>194</v>
      </c>
      <c r="B142" s="57">
        <v>0</v>
      </c>
      <c r="C142" s="57">
        <v>100</v>
      </c>
      <c r="D142" s="58">
        <v>0</v>
      </c>
      <c r="E142" s="58">
        <f t="shared" si="8"/>
        <v>0</v>
      </c>
      <c r="G142" s="13"/>
      <c r="H142" s="49"/>
      <c r="I142"/>
    </row>
    <row r="143" spans="1:9" ht="12.75">
      <c r="A143" s="43" t="s">
        <v>18</v>
      </c>
      <c r="B143" s="60">
        <f>B144</f>
        <v>0</v>
      </c>
      <c r="C143" s="60">
        <f>C144</f>
        <v>579.18</v>
      </c>
      <c r="D143" s="60">
        <f>D144</f>
        <v>0</v>
      </c>
      <c r="E143" s="60">
        <f t="shared" si="8"/>
        <v>0</v>
      </c>
      <c r="G143" s="13"/>
      <c r="H143" s="49"/>
      <c r="I143"/>
    </row>
    <row r="144" spans="1:9" ht="12.75">
      <c r="A144" s="56" t="s">
        <v>206</v>
      </c>
      <c r="B144" s="57">
        <v>0</v>
      </c>
      <c r="C144" s="57">
        <v>579.18</v>
      </c>
      <c r="D144" s="58">
        <v>0</v>
      </c>
      <c r="E144" s="58">
        <f t="shared" si="8"/>
        <v>0</v>
      </c>
      <c r="G144" s="13"/>
      <c r="H144" s="49"/>
      <c r="I144"/>
    </row>
    <row r="145" spans="1:9" ht="12.75">
      <c r="A145" s="43" t="s">
        <v>180</v>
      </c>
      <c r="B145" s="60">
        <f>B146</f>
        <v>0</v>
      </c>
      <c r="C145" s="60">
        <f>C146</f>
        <v>570.82</v>
      </c>
      <c r="D145" s="60">
        <f>D146</f>
        <v>0</v>
      </c>
      <c r="E145" s="60">
        <f t="shared" si="8"/>
        <v>0</v>
      </c>
      <c r="G145" s="13"/>
      <c r="H145" s="49"/>
      <c r="I145"/>
    </row>
    <row r="146" spans="1:9" ht="12.75">
      <c r="A146" s="36" t="s">
        <v>30</v>
      </c>
      <c r="B146" s="57">
        <v>0</v>
      </c>
      <c r="C146" s="57">
        <v>570.82</v>
      </c>
      <c r="D146" s="58">
        <v>0</v>
      </c>
      <c r="E146" s="58">
        <f t="shared" si="8"/>
        <v>0</v>
      </c>
      <c r="G146" s="13"/>
      <c r="H146" s="49"/>
      <c r="I146"/>
    </row>
    <row r="147" spans="1:9" ht="12.75">
      <c r="A147" s="69" t="s">
        <v>39</v>
      </c>
      <c r="B147" s="70">
        <f>B6+B57</f>
        <v>208725.83342557566</v>
      </c>
      <c r="C147" s="70">
        <f>C6+C57</f>
        <v>511902.32999999996</v>
      </c>
      <c r="D147" s="70">
        <f>D6+D57</f>
        <v>239448.33000000002</v>
      </c>
      <c r="E147" s="70">
        <f t="shared" si="8"/>
        <v>46.77617505667537</v>
      </c>
      <c r="G147" s="13"/>
      <c r="H147" s="49"/>
      <c r="I147"/>
    </row>
    <row r="148" spans="1:6" ht="12.75">
      <c r="A148" s="38"/>
      <c r="B148" s="30"/>
      <c r="C148" s="39"/>
      <c r="D148" s="30"/>
      <c r="E148" s="40"/>
      <c r="F148" s="38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51" t="s">
        <v>210</v>
      </c>
      <c r="B153" s="151"/>
      <c r="C153" s="151"/>
      <c r="D153" s="151"/>
      <c r="E153" s="151"/>
      <c r="F153" s="75"/>
    </row>
    <row r="154" spans="1:6" ht="12.75">
      <c r="A154" s="151"/>
      <c r="B154" s="151"/>
      <c r="C154" s="151"/>
      <c r="D154" s="151"/>
      <c r="E154" s="151" t="s">
        <v>140</v>
      </c>
      <c r="F154" s="75"/>
    </row>
    <row r="155" spans="1:6" ht="12.75">
      <c r="A155" s="151"/>
      <c r="B155" s="151"/>
      <c r="C155" s="151"/>
      <c r="D155" s="151"/>
      <c r="E155" s="151"/>
      <c r="F155" s="75"/>
    </row>
    <row r="156" spans="1:6" ht="12.75">
      <c r="A156" s="151"/>
      <c r="B156" s="151"/>
      <c r="C156" s="151"/>
      <c r="D156" s="151"/>
      <c r="E156" s="151" t="s">
        <v>166</v>
      </c>
      <c r="F156" s="75"/>
    </row>
  </sheetData>
  <sheetProtection/>
  <mergeCells count="3">
    <mergeCell ref="A1:D1"/>
    <mergeCell ref="A58:E58"/>
    <mergeCell ref="A3:E3"/>
  </mergeCells>
  <printOptions/>
  <pageMargins left="0.7" right="0.7" top="0.75" bottom="0.75" header="0.3" footer="0.3"/>
  <pageSetup fitToWidth="0" horizontalDpi="600" verticalDpi="600" orientation="landscape" paperSize="9" r:id="rId1"/>
  <ignoredErrors>
    <ignoredError sqref="C46:D4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F25"/>
  <sheetViews>
    <sheetView zoomScalePageLayoutView="0" workbookViewId="0" topLeftCell="A7">
      <selection activeCell="E25" sqref="E25"/>
    </sheetView>
  </sheetViews>
  <sheetFormatPr defaultColWidth="9.140625" defaultRowHeight="12.75"/>
  <cols>
    <col min="1" max="1" width="34.7109375" style="75" customWidth="1"/>
    <col min="2" max="2" width="13.57421875" style="75" customWidth="1"/>
    <col min="3" max="3" width="15.28125" style="75" customWidth="1"/>
    <col min="4" max="4" width="15.140625" style="75" customWidth="1"/>
    <col min="5" max="5" width="12.421875" style="75" customWidth="1"/>
    <col min="6" max="6" width="11.421875" style="75" customWidth="1"/>
    <col min="7" max="16384" width="9.140625" style="75" customWidth="1"/>
  </cols>
  <sheetData>
    <row r="1" spans="1:6" ht="12.75">
      <c r="A1" s="155" t="s">
        <v>225</v>
      </c>
      <c r="B1" s="155"/>
      <c r="C1" s="155"/>
      <c r="D1" s="155"/>
      <c r="E1" s="74"/>
      <c r="F1" s="74"/>
    </row>
    <row r="2" spans="1:6" ht="12.75">
      <c r="A2" s="74"/>
      <c r="B2" s="74"/>
      <c r="C2" s="74"/>
      <c r="D2" s="74"/>
      <c r="E2" s="74"/>
      <c r="F2" s="74"/>
    </row>
    <row r="3" spans="1:6" ht="15.75" customHeight="1">
      <c r="A3" s="164" t="s">
        <v>154</v>
      </c>
      <c r="B3" s="165"/>
      <c r="C3" s="165"/>
      <c r="D3" s="165"/>
      <c r="E3" s="165"/>
      <c r="F3" s="165"/>
    </row>
    <row r="4" spans="1:6" ht="15.75" customHeight="1">
      <c r="A4" s="90"/>
      <c r="B4" s="91"/>
      <c r="C4" s="91"/>
      <c r="D4" s="91"/>
      <c r="E4" s="91"/>
      <c r="F4" s="91"/>
    </row>
    <row r="5" spans="1:6" ht="15.75">
      <c r="A5" s="172" t="s">
        <v>155</v>
      </c>
      <c r="B5" s="172"/>
      <c r="C5" s="172"/>
      <c r="D5" s="172"/>
      <c r="E5" s="173"/>
      <c r="F5" s="173"/>
    </row>
    <row r="6" spans="1:6" ht="15.75">
      <c r="A6" s="172" t="s">
        <v>156</v>
      </c>
      <c r="B6" s="172"/>
      <c r="C6" s="172"/>
      <c r="D6" s="174"/>
      <c r="E6" s="174"/>
      <c r="F6" s="174"/>
    </row>
    <row r="7" spans="1:6" ht="15.75">
      <c r="A7" s="94"/>
      <c r="B7" s="94"/>
      <c r="C7" s="94"/>
      <c r="D7" s="94"/>
      <c r="E7" s="95"/>
      <c r="F7" s="95"/>
    </row>
    <row r="8" spans="1:6" ht="15.75">
      <c r="A8" s="175" t="s">
        <v>157</v>
      </c>
      <c r="B8" s="175"/>
      <c r="C8" s="175"/>
      <c r="D8" s="176"/>
      <c r="E8" s="176"/>
      <c r="F8" s="176"/>
    </row>
    <row r="9" spans="1:6" ht="15.75">
      <c r="A9" s="28"/>
      <c r="B9" s="28"/>
      <c r="C9" s="28"/>
      <c r="D9" s="28"/>
      <c r="E9" s="29"/>
      <c r="F9" s="29"/>
    </row>
    <row r="10" spans="1:6" ht="42" customHeight="1">
      <c r="A10" s="146" t="s">
        <v>158</v>
      </c>
      <c r="B10" s="123" t="s">
        <v>231</v>
      </c>
      <c r="C10" s="117" t="s">
        <v>235</v>
      </c>
      <c r="D10" s="117" t="s">
        <v>224</v>
      </c>
      <c r="E10" s="145" t="s">
        <v>159</v>
      </c>
      <c r="F10" s="145" t="s">
        <v>159</v>
      </c>
    </row>
    <row r="11" spans="1:6" ht="12.75">
      <c r="A11" s="138">
        <v>1</v>
      </c>
      <c r="B11" s="139">
        <v>2</v>
      </c>
      <c r="C11" s="139">
        <v>3</v>
      </c>
      <c r="D11" s="139">
        <v>4</v>
      </c>
      <c r="E11" s="139" t="s">
        <v>160</v>
      </c>
      <c r="F11" s="139" t="s">
        <v>161</v>
      </c>
    </row>
    <row r="12" spans="1:6" ht="19.5" customHeight="1">
      <c r="A12" s="141" t="s">
        <v>162</v>
      </c>
      <c r="B12" s="142">
        <f>B13</f>
        <v>208725.84</v>
      </c>
      <c r="C12" s="142">
        <f>C13</f>
        <v>511902.33</v>
      </c>
      <c r="D12" s="142">
        <f>D13</f>
        <v>239448.33</v>
      </c>
      <c r="E12" s="142">
        <f>D12/B12*100</f>
        <v>114.7190640123906</v>
      </c>
      <c r="F12" s="142">
        <f>D12/C12*100</f>
        <v>46.776175056675356</v>
      </c>
    </row>
    <row r="13" spans="1:6" ht="19.5" customHeight="1">
      <c r="A13" s="148" t="s">
        <v>163</v>
      </c>
      <c r="B13" s="140">
        <f>SUM(B14:B15)</f>
        <v>208725.84</v>
      </c>
      <c r="C13" s="140">
        <f>SUM(C14:C15)</f>
        <v>511902.33</v>
      </c>
      <c r="D13" s="140">
        <f>SUM(D14:D15)</f>
        <v>239448.33</v>
      </c>
      <c r="E13" s="143">
        <f>SUM(D13/B13*100)</f>
        <v>114.7190640123906</v>
      </c>
      <c r="F13" s="143">
        <f>SUM(D13/C13*100)</f>
        <v>46.776175056675356</v>
      </c>
    </row>
    <row r="14" spans="1:6" ht="19.5" customHeight="1">
      <c r="A14" s="149" t="s">
        <v>216</v>
      </c>
      <c r="B14" s="144">
        <v>208725.84</v>
      </c>
      <c r="C14" s="144">
        <v>509247.87</v>
      </c>
      <c r="D14" s="143">
        <v>239448.33</v>
      </c>
      <c r="E14" s="143">
        <f>SUM(D14/B14*100)</f>
        <v>114.7190640123906</v>
      </c>
      <c r="F14" s="143">
        <f>SUM(D14/C14*100)</f>
        <v>47.019996372297044</v>
      </c>
    </row>
    <row r="15" spans="1:6" ht="19.5" customHeight="1">
      <c r="A15" s="149" t="s">
        <v>217</v>
      </c>
      <c r="B15" s="144">
        <v>0</v>
      </c>
      <c r="C15" s="144">
        <v>2654.46</v>
      </c>
      <c r="D15" s="143">
        <v>0</v>
      </c>
      <c r="E15" s="143">
        <v>0</v>
      </c>
      <c r="F15" s="143">
        <f>SUM(D15/C15*100)</f>
        <v>0</v>
      </c>
    </row>
    <row r="16" spans="1:6" ht="12.75">
      <c r="A16" s="74"/>
      <c r="B16" s="74"/>
      <c r="C16" s="74"/>
      <c r="D16" s="74"/>
      <c r="E16" s="74"/>
      <c r="F16" s="74"/>
    </row>
    <row r="22" spans="1:5" ht="12.75">
      <c r="A22" s="151"/>
      <c r="B22" s="151"/>
      <c r="C22" s="151"/>
      <c r="D22" s="151"/>
      <c r="E22" s="151"/>
    </row>
    <row r="23" spans="1:5" ht="12.75">
      <c r="A23" s="151"/>
      <c r="B23" s="151"/>
      <c r="C23" s="151"/>
      <c r="D23" s="151"/>
      <c r="E23" s="151"/>
    </row>
    <row r="24" spans="1:5" ht="12.75">
      <c r="A24" s="151"/>
      <c r="B24" s="151"/>
      <c r="C24" s="151"/>
      <c r="D24" s="151"/>
      <c r="E24" s="151"/>
    </row>
    <row r="25" spans="1:5" ht="12.75">
      <c r="A25" s="151"/>
      <c r="B25" s="151"/>
      <c r="C25" s="151"/>
      <c r="D25" s="151"/>
      <c r="E25" s="151"/>
    </row>
  </sheetData>
  <sheetProtection/>
  <mergeCells count="5">
    <mergeCell ref="A3:F3"/>
    <mergeCell ref="A5:F5"/>
    <mergeCell ref="A6:F6"/>
    <mergeCell ref="A8:F8"/>
    <mergeCell ref="A1:D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2023-07-18T17:46:42Z</cp:lastPrinted>
  <dcterms:created xsi:type="dcterms:W3CDTF">2013-09-11T11:00:21Z</dcterms:created>
  <dcterms:modified xsi:type="dcterms:W3CDTF">2023-07-18T18:07:51Z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