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RACUNOVODSTVO\Desktop\"/>
    </mc:Choice>
  </mc:AlternateContent>
  <bookViews>
    <workbookView xWindow="0" yWindow="0" windowWidth="20490" windowHeight="8445"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G15" i="37" s="1"/>
  <c r="C15" i="37"/>
  <c r="D15" i="37"/>
  <c r="B16" i="37"/>
  <c r="G16" i="37" s="1"/>
  <c r="C16" i="37"/>
  <c r="D16" i="37"/>
  <c r="B17" i="37"/>
  <c r="C17" i="37"/>
  <c r="D17" i="37"/>
  <c r="B18" i="37"/>
  <c r="C18" i="37"/>
  <c r="D18" i="37"/>
  <c r="B19" i="37"/>
  <c r="B20" i="37"/>
  <c r="C20" i="37"/>
  <c r="D20" i="37"/>
  <c r="G20" i="37" s="1"/>
  <c r="B21" i="37"/>
  <c r="C21" i="37"/>
  <c r="D21" i="37"/>
  <c r="G21" i="37" s="1"/>
  <c r="B22" i="37"/>
  <c r="C22" i="37"/>
  <c r="D22" i="37"/>
  <c r="G22" i="37" s="1"/>
  <c r="B23" i="37"/>
  <c r="C23" i="37"/>
  <c r="D23" i="37"/>
  <c r="G23" i="37" s="1"/>
  <c r="B24" i="37"/>
  <c r="C24" i="37"/>
  <c r="D24" i="37"/>
  <c r="G24" i="37" s="1"/>
  <c r="B25" i="37"/>
  <c r="B26" i="37"/>
  <c r="C26" i="37"/>
  <c r="D26" i="37"/>
  <c r="B27" i="37"/>
  <c r="C27" i="37"/>
  <c r="D27" i="37"/>
  <c r="B28" i="37"/>
  <c r="G28" i="37" s="1"/>
  <c r="C28" i="37"/>
  <c r="D28" i="37"/>
  <c r="B29" i="37"/>
  <c r="G29" i="37" s="1"/>
  <c r="C29" i="37"/>
  <c r="D29" i="37"/>
  <c r="B30" i="37"/>
  <c r="C30" i="37"/>
  <c r="D30" i="37"/>
  <c r="B31" i="37"/>
  <c r="C31" i="37"/>
  <c r="D31" i="37"/>
  <c r="B32" i="37"/>
  <c r="G32" i="37" s="1"/>
  <c r="C32" i="37"/>
  <c r="D32" i="37"/>
  <c r="B33" i="37"/>
  <c r="B34" i="37"/>
  <c r="C34" i="37"/>
  <c r="D34" i="37"/>
  <c r="G34" i="37"/>
  <c r="B35" i="37"/>
  <c r="C35" i="37"/>
  <c r="D35" i="37"/>
  <c r="G35" i="37"/>
  <c r="B36" i="37"/>
  <c r="B37" i="37"/>
  <c r="C37" i="37"/>
  <c r="D37" i="37"/>
  <c r="B38" i="37"/>
  <c r="G38" i="37" s="1"/>
  <c r="C38" i="37"/>
  <c r="D38" i="37"/>
  <c r="B39" i="37"/>
  <c r="G39" i="37" s="1"/>
  <c r="C39" i="37"/>
  <c r="D39" i="37"/>
  <c r="B40" i="37"/>
  <c r="B41" i="37"/>
  <c r="B42" i="37"/>
  <c r="G42" i="37" s="1"/>
  <c r="C42" i="37"/>
  <c r="D42" i="37"/>
  <c r="B43" i="37"/>
  <c r="G43" i="37" s="1"/>
  <c r="C43" i="37"/>
  <c r="D43" i="37"/>
  <c r="B44" i="37"/>
  <c r="C44" i="37"/>
  <c r="D44" i="37"/>
  <c r="B45" i="37"/>
  <c r="C45" i="37"/>
  <c r="D45" i="37"/>
  <c r="B46" i="37"/>
  <c r="B47" i="37"/>
  <c r="B48" i="37"/>
  <c r="C48" i="37"/>
  <c r="D48" i="37"/>
  <c r="B49" i="37"/>
  <c r="C49" i="37"/>
  <c r="D49" i="37"/>
  <c r="B50" i="37"/>
  <c r="B51" i="37"/>
  <c r="C51" i="37"/>
  <c r="D51" i="37"/>
  <c r="G51" i="37" s="1"/>
  <c r="B52" i="37"/>
  <c r="C52" i="37"/>
  <c r="D52" i="37"/>
  <c r="G52" i="37" s="1"/>
  <c r="B53" i="37"/>
  <c r="C53" i="37"/>
  <c r="D53" i="37"/>
  <c r="G53" i="37" s="1"/>
  <c r="B54" i="37"/>
  <c r="C54" i="37"/>
  <c r="D54" i="37"/>
  <c r="G54" i="37" s="1"/>
  <c r="B55" i="37"/>
  <c r="B56" i="37"/>
  <c r="C56" i="37"/>
  <c r="D56" i="37"/>
  <c r="B57" i="37"/>
  <c r="C57" i="37"/>
  <c r="D57" i="37"/>
  <c r="B58" i="37"/>
  <c r="B59" i="37"/>
  <c r="C59" i="37"/>
  <c r="D59" i="37"/>
  <c r="B60" i="37"/>
  <c r="C60" i="37"/>
  <c r="D60" i="37"/>
  <c r="G60" i="37" s="1"/>
  <c r="B61" i="37"/>
  <c r="B62" i="37"/>
  <c r="C62" i="37"/>
  <c r="D62" i="37"/>
  <c r="B63" i="37"/>
  <c r="C63" i="37"/>
  <c r="D63" i="37"/>
  <c r="B64" i="37"/>
  <c r="B65" i="37"/>
  <c r="C65" i="37"/>
  <c r="H65" i="37" s="1"/>
  <c r="D65" i="37"/>
  <c r="B66" i="37"/>
  <c r="C66" i="37"/>
  <c r="D66" i="37"/>
  <c r="G66" i="37" s="1"/>
  <c r="B67" i="37"/>
  <c r="B68" i="37"/>
  <c r="C68" i="37"/>
  <c r="D68" i="37"/>
  <c r="B69" i="37"/>
  <c r="C69" i="37"/>
  <c r="D69" i="37"/>
  <c r="B70" i="37"/>
  <c r="B71" i="37"/>
  <c r="C71" i="37"/>
  <c r="D71" i="37"/>
  <c r="G71" i="37" s="1"/>
  <c r="B72" i="37"/>
  <c r="C72" i="37"/>
  <c r="D72" i="37"/>
  <c r="G72" i="37" s="1"/>
  <c r="B73" i="37"/>
  <c r="C73" i="37"/>
  <c r="D73" i="37"/>
  <c r="G73" i="37" s="1"/>
  <c r="B74" i="37"/>
  <c r="C74" i="37"/>
  <c r="D74" i="37"/>
  <c r="G74" i="37" s="1"/>
  <c r="B75" i="37"/>
  <c r="B76" i="37"/>
  <c r="B77" i="37"/>
  <c r="G77" i="37" s="1"/>
  <c r="C77" i="37"/>
  <c r="D77" i="37"/>
  <c r="B78" i="37"/>
  <c r="C78" i="37"/>
  <c r="D78" i="37"/>
  <c r="B79" i="37"/>
  <c r="G79" i="37" s="1"/>
  <c r="C79" i="37"/>
  <c r="D79" i="37"/>
  <c r="B80" i="37"/>
  <c r="C80" i="37"/>
  <c r="D80" i="37"/>
  <c r="B81" i="37"/>
  <c r="G81" i="37" s="1"/>
  <c r="C81" i="37"/>
  <c r="D81" i="37"/>
  <c r="B82" i="37"/>
  <c r="C82" i="37"/>
  <c r="D82" i="37"/>
  <c r="B83" i="37"/>
  <c r="G83" i="37" s="1"/>
  <c r="C83" i="37"/>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D92" i="37"/>
  <c r="B93" i="37"/>
  <c r="G93" i="37" s="1"/>
  <c r="C93" i="37"/>
  <c r="D93" i="37"/>
  <c r="B94" i="37"/>
  <c r="C94" i="37"/>
  <c r="D94" i="37"/>
  <c r="B95" i="37"/>
  <c r="G95" i="37" s="1"/>
  <c r="C95" i="37"/>
  <c r="D95" i="37"/>
  <c r="B96" i="37"/>
  <c r="C96" i="37"/>
  <c r="D96" i="37"/>
  <c r="B97" i="37"/>
  <c r="G97" i="37" s="1"/>
  <c r="C97" i="37"/>
  <c r="D97" i="37"/>
  <c r="B98" i="37"/>
  <c r="C98" i="37"/>
  <c r="D98" i="37"/>
  <c r="B99" i="37"/>
  <c r="B100" i="37"/>
  <c r="G100" i="37" s="1"/>
  <c r="C100" i="37"/>
  <c r="D100" i="37"/>
  <c r="B101" i="37"/>
  <c r="G101" i="37" s="1"/>
  <c r="C101" i="37"/>
  <c r="D101" i="37"/>
  <c r="B102" i="37"/>
  <c r="C102" i="37"/>
  <c r="D102" i="37"/>
  <c r="B103" i="37"/>
  <c r="C103" i="37"/>
  <c r="D103" i="37"/>
  <c r="B104" i="37"/>
  <c r="G104" i="37" s="1"/>
  <c r="C104" i="37"/>
  <c r="D104" i="37"/>
  <c r="B105" i="37"/>
  <c r="G105" i="37" s="1"/>
  <c r="C105" i="37"/>
  <c r="D105" i="37"/>
  <c r="B106" i="37"/>
  <c r="B107" i="37"/>
  <c r="B108" i="37"/>
  <c r="G108" i="37" s="1"/>
  <c r="C108" i="37"/>
  <c r="D108" i="37"/>
  <c r="B109" i="37"/>
  <c r="G109" i="37" s="1"/>
  <c r="C109" i="37"/>
  <c r="D109" i="37"/>
  <c r="B110" i="37"/>
  <c r="C110" i="37"/>
  <c r="D110" i="37"/>
  <c r="B111" i="37"/>
  <c r="C111" i="37"/>
  <c r="D111" i="37"/>
  <c r="B112" i="37"/>
  <c r="B113" i="37"/>
  <c r="C113" i="37"/>
  <c r="D113" i="37"/>
  <c r="G113" i="37" s="1"/>
  <c r="B114" i="37"/>
  <c r="C114" i="37"/>
  <c r="D114" i="37"/>
  <c r="G114" i="37" s="1"/>
  <c r="B115" i="37"/>
  <c r="C115" i="37"/>
  <c r="D115" i="37"/>
  <c r="G115" i="37" s="1"/>
  <c r="B116" i="37"/>
  <c r="C116" i="37"/>
  <c r="D116" i="37"/>
  <c r="G116" i="37" s="1"/>
  <c r="B117" i="37"/>
  <c r="C117" i="37"/>
  <c r="H117" i="37" s="1"/>
  <c r="D117" i="37"/>
  <c r="B118" i="37"/>
  <c r="C118" i="37"/>
  <c r="D118" i="37"/>
  <c r="G118" i="37" s="1"/>
  <c r="B119" i="37"/>
  <c r="C119" i="37"/>
  <c r="D119" i="37"/>
  <c r="G119" i="37" s="1"/>
  <c r="B120" i="37"/>
  <c r="B121" i="37"/>
  <c r="C121" i="37"/>
  <c r="D121" i="37"/>
  <c r="B122" i="37"/>
  <c r="C122" i="37"/>
  <c r="D122" i="37"/>
  <c r="B123" i="37"/>
  <c r="G123" i="37" s="1"/>
  <c r="C123" i="37"/>
  <c r="D123" i="37"/>
  <c r="B124" i="37"/>
  <c r="B125" i="37"/>
  <c r="B126" i="37"/>
  <c r="C126" i="37"/>
  <c r="D126" i="37"/>
  <c r="B127" i="37"/>
  <c r="C127" i="37"/>
  <c r="H127" i="37" s="1"/>
  <c r="D127" i="37"/>
  <c r="B128" i="37"/>
  <c r="B129" i="37"/>
  <c r="C129" i="37"/>
  <c r="G129" i="37" s="1"/>
  <c r="D129" i="37"/>
  <c r="B130" i="37"/>
  <c r="C130" i="37"/>
  <c r="G130" i="37" s="1"/>
  <c r="D130" i="37"/>
  <c r="B131" i="37"/>
  <c r="B132" i="37"/>
  <c r="B133" i="37"/>
  <c r="C133" i="37"/>
  <c r="H133" i="37" s="1"/>
  <c r="D133" i="37"/>
  <c r="B134" i="37"/>
  <c r="C134" i="37"/>
  <c r="D134" i="37"/>
  <c r="B135" i="37"/>
  <c r="C135" i="37"/>
  <c r="D135" i="37"/>
  <c r="B136" i="37"/>
  <c r="G136" i="37" s="1"/>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G155" i="37" s="1"/>
  <c r="C155" i="37"/>
  <c r="D155" i="37"/>
  <c r="B156" i="37"/>
  <c r="C156" i="37"/>
  <c r="D156" i="37"/>
  <c r="H156" i="37" s="1"/>
  <c r="B157" i="37"/>
  <c r="B158" i="37"/>
  <c r="G158" i="37" s="1"/>
  <c r="C158" i="37"/>
  <c r="D158" i="37"/>
  <c r="B159" i="37"/>
  <c r="C159" i="37"/>
  <c r="H159" i="37" s="1"/>
  <c r="D159" i="37"/>
  <c r="B160" i="37"/>
  <c r="C160" i="37"/>
  <c r="D160" i="37"/>
  <c r="B161" i="37"/>
  <c r="B162" i="37"/>
  <c r="B163" i="37"/>
  <c r="C163" i="37"/>
  <c r="H163" i="37" s="1"/>
  <c r="D163" i="37"/>
  <c r="B164" i="37"/>
  <c r="C164" i="37"/>
  <c r="D164" i="37"/>
  <c r="G164" i="37" s="1"/>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G178" i="37" s="1"/>
  <c r="C178" i="37"/>
  <c r="D178" i="37"/>
  <c r="B179" i="37"/>
  <c r="C179" i="37"/>
  <c r="H179" i="37" s="1"/>
  <c r="D179" i="37"/>
  <c r="B180" i="37"/>
  <c r="C180" i="37"/>
  <c r="D180" i="37"/>
  <c r="B181" i="37"/>
  <c r="C181" i="37"/>
  <c r="D181" i="37"/>
  <c r="B182" i="37"/>
  <c r="G182" i="37" s="1"/>
  <c r="C182" i="37"/>
  <c r="D182" i="37"/>
  <c r="B183" i="37"/>
  <c r="C183" i="37"/>
  <c r="H183" i="37" s="1"/>
  <c r="D183" i="37"/>
  <c r="B184" i="37"/>
  <c r="C184" i="37"/>
  <c r="H184" i="37" s="1"/>
  <c r="D184" i="37"/>
  <c r="B185" i="37"/>
  <c r="C185" i="37"/>
  <c r="D185" i="37"/>
  <c r="B186" i="37"/>
  <c r="B187" i="37"/>
  <c r="C187" i="37"/>
  <c r="D187" i="37"/>
  <c r="B188" i="37"/>
  <c r="G188" i="37" s="1"/>
  <c r="C188" i="37"/>
  <c r="D188" i="37"/>
  <c r="B189" i="37"/>
  <c r="C189" i="37"/>
  <c r="H189" i="37" s="1"/>
  <c r="D189" i="37"/>
  <c r="B190" i="37"/>
  <c r="C190" i="37"/>
  <c r="D190" i="37"/>
  <c r="B191" i="37"/>
  <c r="C191" i="37"/>
  <c r="D191" i="37"/>
  <c r="B192" i="37"/>
  <c r="G192" i="37" s="1"/>
  <c r="C192" i="37"/>
  <c r="D192" i="37"/>
  <c r="B193" i="37"/>
  <c r="C193" i="37"/>
  <c r="D193" i="37"/>
  <c r="B194" i="37"/>
  <c r="B195" i="37"/>
  <c r="B196" i="37"/>
  <c r="G196" i="37" s="1"/>
  <c r="C196" i="37"/>
  <c r="D196" i="37"/>
  <c r="B197" i="37"/>
  <c r="C197" i="37"/>
  <c r="D197" i="37"/>
  <c r="B198" i="37"/>
  <c r="C198" i="37"/>
  <c r="D198" i="37"/>
  <c r="B199" i="37"/>
  <c r="C199" i="37"/>
  <c r="D199" i="37"/>
  <c r="B200" i="37"/>
  <c r="B201" i="37"/>
  <c r="C201" i="37"/>
  <c r="D201" i="37"/>
  <c r="B202" i="37"/>
  <c r="G202" i="37" s="1"/>
  <c r="C202" i="37"/>
  <c r="D202" i="37"/>
  <c r="B203" i="37"/>
  <c r="C203" i="37"/>
  <c r="D203" i="37"/>
  <c r="B204" i="37"/>
  <c r="C204" i="37"/>
  <c r="D204" i="37"/>
  <c r="B205" i="37"/>
  <c r="C205" i="37"/>
  <c r="D205" i="37"/>
  <c r="B206" i="37"/>
  <c r="G206" i="37" s="1"/>
  <c r="C206" i="37"/>
  <c r="D206" i="37"/>
  <c r="B207" i="37"/>
  <c r="C207" i="37"/>
  <c r="D207" i="37"/>
  <c r="B208" i="37"/>
  <c r="B209" i="37"/>
  <c r="C209" i="37"/>
  <c r="D209" i="37"/>
  <c r="B210" i="37"/>
  <c r="G210" i="37" s="1"/>
  <c r="C210" i="37"/>
  <c r="D210" i="37"/>
  <c r="B211" i="37"/>
  <c r="G211" i="37" s="1"/>
  <c r="C211" i="37"/>
  <c r="D211" i="37"/>
  <c r="B212" i="37"/>
  <c r="G212" i="37" s="1"/>
  <c r="C212" i="37"/>
  <c r="D212" i="37"/>
  <c r="B213" i="37"/>
  <c r="B214" i="37"/>
  <c r="B215" i="37"/>
  <c r="C215" i="37"/>
  <c r="D215" i="37"/>
  <c r="B216" i="37"/>
  <c r="G216" i="37" s="1"/>
  <c r="C216" i="37"/>
  <c r="D216" i="37"/>
  <c r="B217" i="37"/>
  <c r="B218" i="37"/>
  <c r="G218" i="37" s="1"/>
  <c r="C218" i="37"/>
  <c r="D218" i="37"/>
  <c r="B219" i="37"/>
  <c r="C219" i="37"/>
  <c r="D219" i="37"/>
  <c r="B220" i="37"/>
  <c r="C220" i="37"/>
  <c r="D220" i="37"/>
  <c r="B221" i="37"/>
  <c r="C221" i="37"/>
  <c r="D221" i="37"/>
  <c r="B222" i="37"/>
  <c r="B223" i="37"/>
  <c r="B224" i="37"/>
  <c r="C224" i="37"/>
  <c r="D224" i="37"/>
  <c r="G224" i="37" s="1"/>
  <c r="B225" i="37"/>
  <c r="C225" i="37"/>
  <c r="D225" i="37"/>
  <c r="G225" i="37" s="1"/>
  <c r="B226" i="37"/>
  <c r="B227" i="37"/>
  <c r="G227" i="37" s="1"/>
  <c r="C227" i="37"/>
  <c r="D227" i="37"/>
  <c r="B228" i="37"/>
  <c r="C228" i="37"/>
  <c r="D228" i="37"/>
  <c r="B229" i="37"/>
  <c r="B230" i="37"/>
  <c r="C230" i="37"/>
  <c r="D230" i="37"/>
  <c r="B231" i="37"/>
  <c r="C231" i="37"/>
  <c r="D231" i="37"/>
  <c r="B232" i="37"/>
  <c r="B233" i="37"/>
  <c r="C233" i="37"/>
  <c r="D233" i="37"/>
  <c r="G233" i="37"/>
  <c r="B234" i="37"/>
  <c r="C234" i="37"/>
  <c r="D234" i="37"/>
  <c r="G234" i="37"/>
  <c r="B235" i="37"/>
  <c r="B236" i="37"/>
  <c r="C236" i="37"/>
  <c r="D236" i="37"/>
  <c r="G236" i="37" s="1"/>
  <c r="B237" i="37"/>
  <c r="C237" i="37"/>
  <c r="D237" i="37"/>
  <c r="G237" i="37" s="1"/>
  <c r="B238" i="37"/>
  <c r="C238" i="37"/>
  <c r="D238" i="37"/>
  <c r="G238" i="37" s="1"/>
  <c r="B239" i="37"/>
  <c r="B240" i="37"/>
  <c r="C240" i="37"/>
  <c r="D240" i="37"/>
  <c r="B241" i="37"/>
  <c r="G241" i="37" s="1"/>
  <c r="C241" i="37"/>
  <c r="D241" i="37"/>
  <c r="B242" i="37"/>
  <c r="B243" i="37"/>
  <c r="G243" i="37" s="1"/>
  <c r="C243" i="37"/>
  <c r="D243" i="37"/>
  <c r="B244" i="37"/>
  <c r="C244" i="37"/>
  <c r="D244" i="37"/>
  <c r="B245" i="37"/>
  <c r="G245" i="37" s="1"/>
  <c r="C245" i="37"/>
  <c r="D245" i="37"/>
  <c r="B246" i="37"/>
  <c r="C246" i="37"/>
  <c r="D246" i="37"/>
  <c r="B247" i="37"/>
  <c r="B248" i="37"/>
  <c r="B249" i="37"/>
  <c r="C249" i="37"/>
  <c r="D249" i="37"/>
  <c r="G249" i="37" s="1"/>
  <c r="B250" i="37"/>
  <c r="C250" i="37"/>
  <c r="D250" i="37"/>
  <c r="G250" i="37" s="1"/>
  <c r="B251" i="37"/>
  <c r="C251" i="37"/>
  <c r="D251" i="37"/>
  <c r="G251" i="37" s="1"/>
  <c r="B252" i="37"/>
  <c r="C252" i="37"/>
  <c r="D252" i="37"/>
  <c r="G252" i="37" s="1"/>
  <c r="B253" i="37"/>
  <c r="C253" i="37"/>
  <c r="D253" i="37"/>
  <c r="G253" i="37" s="1"/>
  <c r="B254" i="37"/>
  <c r="B255" i="37"/>
  <c r="C255" i="37"/>
  <c r="D255" i="37"/>
  <c r="B256" i="37"/>
  <c r="C256" i="37"/>
  <c r="D256" i="37"/>
  <c r="B257" i="37"/>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C269" i="37"/>
  <c r="D269" i="37"/>
  <c r="B270" i="37"/>
  <c r="C270" i="37"/>
  <c r="D270" i="37"/>
  <c r="B271" i="37"/>
  <c r="C271" i="37"/>
  <c r="D271" i="37"/>
  <c r="B272" i="37"/>
  <c r="G272" i="37" s="1"/>
  <c r="C272" i="37"/>
  <c r="D272" i="37"/>
  <c r="B273" i="37"/>
  <c r="B274" i="37"/>
  <c r="G274" i="37" s="1"/>
  <c r="C274" i="37"/>
  <c r="D274" i="37"/>
  <c r="B275" i="37"/>
  <c r="C275" i="37"/>
  <c r="D275" i="37"/>
  <c r="B276" i="37"/>
  <c r="G276" i="37" s="1"/>
  <c r="C276" i="37"/>
  <c r="D276" i="37"/>
  <c r="B277" i="37"/>
  <c r="C277" i="37"/>
  <c r="D277" i="37"/>
  <c r="B278" i="37"/>
  <c r="G278" i="37" s="1"/>
  <c r="C278" i="37"/>
  <c r="D278" i="37"/>
  <c r="B279" i="37"/>
  <c r="C279" i="37"/>
  <c r="D279" i="37"/>
  <c r="B280" i="37"/>
  <c r="B281" i="37"/>
  <c r="B282" i="37"/>
  <c r="B283" i="37"/>
  <c r="B284" i="37"/>
  <c r="B285" i="37"/>
  <c r="C285" i="37"/>
  <c r="D285" i="37"/>
  <c r="G285" i="37" s="1"/>
  <c r="B286" i="37"/>
  <c r="C286" i="37"/>
  <c r="G286" i="37" s="1"/>
  <c r="D286" i="37"/>
  <c r="B287" i="37"/>
  <c r="C287" i="37"/>
  <c r="D287" i="37"/>
  <c r="G287" i="37"/>
  <c r="B288" i="37"/>
  <c r="C288" i="37"/>
  <c r="D288" i="37"/>
  <c r="G288" i="37"/>
  <c r="B289" i="37"/>
  <c r="C289" i="37"/>
  <c r="D289" i="37"/>
  <c r="G289" i="37"/>
  <c r="B290" i="37"/>
  <c r="B291" i="37"/>
  <c r="B292" i="37"/>
  <c r="B293" i="37"/>
  <c r="G293" i="37" s="1"/>
  <c r="C293" i="37"/>
  <c r="D293" i="37"/>
  <c r="B294" i="37"/>
  <c r="C294" i="37"/>
  <c r="D294" i="37"/>
  <c r="B295" i="37"/>
  <c r="G295" i="37" s="1"/>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C306" i="37"/>
  <c r="D306" i="37"/>
  <c r="B307" i="37"/>
  <c r="C307" i="37"/>
  <c r="D307" i="37"/>
  <c r="B308" i="37"/>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D326" i="37"/>
  <c r="B327" i="37"/>
  <c r="C327" i="37"/>
  <c r="D327" i="37"/>
  <c r="B328" i="37"/>
  <c r="B329" i="37"/>
  <c r="G329" i="37" s="1"/>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G345" i="37" s="1"/>
  <c r="B346" i="37"/>
  <c r="C346" i="37"/>
  <c r="D346" i="37"/>
  <c r="G346" i="37" s="1"/>
  <c r="B347" i="37"/>
  <c r="C347" i="37"/>
  <c r="D347" i="37"/>
  <c r="B348" i="37"/>
  <c r="B349" i="37"/>
  <c r="C349" i="37"/>
  <c r="D349" i="37"/>
  <c r="B350" i="37"/>
  <c r="C350" i="37"/>
  <c r="D350" i="37"/>
  <c r="B351" i="37"/>
  <c r="C351" i="37"/>
  <c r="D351" i="37"/>
  <c r="G351" i="37" s="1"/>
  <c r="B352" i="37"/>
  <c r="C352" i="37"/>
  <c r="D352" i="37"/>
  <c r="G352" i="37" s="1"/>
  <c r="B353" i="37"/>
  <c r="C353" i="37"/>
  <c r="D353" i="37"/>
  <c r="B354" i="37"/>
  <c r="C354" i="37"/>
  <c r="D354" i="37"/>
  <c r="B355" i="37"/>
  <c r="B356" i="37"/>
  <c r="B357" i="37"/>
  <c r="C357" i="37"/>
  <c r="D357" i="37"/>
  <c r="B358" i="37"/>
  <c r="C358" i="37"/>
  <c r="D358" i="37"/>
  <c r="B359" i="37"/>
  <c r="C359" i="37"/>
  <c r="D359" i="37"/>
  <c r="G359" i="37" s="1"/>
  <c r="B360" i="37"/>
  <c r="C360" i="37"/>
  <c r="D360" i="37"/>
  <c r="G360" i="37" s="1"/>
  <c r="B361" i="37"/>
  <c r="B362" i="37"/>
  <c r="C362" i="37"/>
  <c r="D362" i="37"/>
  <c r="B363" i="37"/>
  <c r="C363" i="37"/>
  <c r="D363" i="37"/>
  <c r="B364" i="37"/>
  <c r="C364" i="37"/>
  <c r="D364" i="37"/>
  <c r="B365" i="37"/>
  <c r="C365" i="37"/>
  <c r="D365" i="37"/>
  <c r="G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C401" i="37"/>
  <c r="D401" i="37"/>
  <c r="B402" i="37"/>
  <c r="C402" i="37"/>
  <c r="D402" i="37"/>
  <c r="B403" i="37"/>
  <c r="G403" i="37" s="1"/>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G420" i="37" s="1"/>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D428" i="37"/>
  <c r="B429" i="37"/>
  <c r="C429" i="37"/>
  <c r="D429" i="37"/>
  <c r="B430" i="37"/>
  <c r="C430" i="37"/>
  <c r="G430" i="37" s="1"/>
  <c r="D430" i="37"/>
  <c r="B431" i="37"/>
  <c r="C431" i="37"/>
  <c r="D431" i="37"/>
  <c r="B432" i="37"/>
  <c r="C432" i="37"/>
  <c r="D432" i="37"/>
  <c r="B433" i="37"/>
  <c r="B434" i="37"/>
  <c r="C434" i="37"/>
  <c r="D434" i="37"/>
  <c r="B435" i="37"/>
  <c r="G435" i="37" s="1"/>
  <c r="C435" i="37"/>
  <c r="D435" i="37"/>
  <c r="B436" i="37"/>
  <c r="C436" i="37"/>
  <c r="D436" i="37"/>
  <c r="B437" i="37"/>
  <c r="C437" i="37"/>
  <c r="D437" i="37"/>
  <c r="B438" i="37"/>
  <c r="B439" i="37"/>
  <c r="C439" i="37"/>
  <c r="D439" i="37"/>
  <c r="B440" i="37"/>
  <c r="C440" i="37"/>
  <c r="D440" i="37"/>
  <c r="B441" i="37"/>
  <c r="C441" i="37"/>
  <c r="D441" i="37"/>
  <c r="G441" i="37" s="1"/>
  <c r="B442" i="37"/>
  <c r="C442" i="37"/>
  <c r="D442" i="37"/>
  <c r="G442" i="37" s="1"/>
  <c r="B443" i="37"/>
  <c r="C443" i="37"/>
  <c r="D443" i="37"/>
  <c r="B444" i="37"/>
  <c r="C444" i="37"/>
  <c r="D444" i="37"/>
  <c r="B445" i="37"/>
  <c r="C445" i="37"/>
  <c r="D445" i="37"/>
  <c r="G445" i="37" s="1"/>
  <c r="B446" i="37"/>
  <c r="B447" i="37"/>
  <c r="C447" i="37"/>
  <c r="D447" i="37"/>
  <c r="B448" i="37"/>
  <c r="C448" i="37"/>
  <c r="G448" i="37" s="1"/>
  <c r="D448" i="37"/>
  <c r="B449" i="37"/>
  <c r="C449" i="37"/>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G496" i="37" s="1"/>
  <c r="D496" i="37"/>
  <c r="B497" i="37"/>
  <c r="C497" i="37"/>
  <c r="G497" i="37" s="1"/>
  <c r="D497" i="37"/>
  <c r="B498" i="37"/>
  <c r="B499" i="37"/>
  <c r="C499" i="37"/>
  <c r="D499" i="37"/>
  <c r="B500" i="37"/>
  <c r="C500" i="37"/>
  <c r="D500" i="37"/>
  <c r="G500" i="37" s="1"/>
  <c r="B501" i="37"/>
  <c r="C501" i="37"/>
  <c r="D501" i="37"/>
  <c r="G501" i="37" s="1"/>
  <c r="B502" i="37"/>
  <c r="C502" i="37"/>
  <c r="D502" i="37"/>
  <c r="B503" i="37"/>
  <c r="C503" i="37"/>
  <c r="D503" i="37"/>
  <c r="B504" i="37"/>
  <c r="C504" i="37"/>
  <c r="D504" i="37"/>
  <c r="G504" i="37" s="1"/>
  <c r="B505" i="37"/>
  <c r="C505" i="37"/>
  <c r="D505" i="37"/>
  <c r="G505" i="37" s="1"/>
  <c r="B506" i="37"/>
  <c r="B507" i="37"/>
  <c r="B508" i="37"/>
  <c r="C508" i="37"/>
  <c r="D508" i="37"/>
  <c r="B509" i="37"/>
  <c r="C509" i="37"/>
  <c r="D509" i="37"/>
  <c r="B510" i="37"/>
  <c r="B511" i="37"/>
  <c r="G511" i="37" s="1"/>
  <c r="C511" i="37"/>
  <c r="D511" i="37"/>
  <c r="B512" i="37"/>
  <c r="G512" i="37" s="1"/>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G528" i="37" s="1"/>
  <c r="C528" i="37"/>
  <c r="D528" i="37"/>
  <c r="B529" i="37"/>
  <c r="B530" i="37"/>
  <c r="G530" i="37" s="1"/>
  <c r="C530" i="37"/>
  <c r="D530" i="37"/>
  <c r="B531" i="37"/>
  <c r="C531" i="37"/>
  <c r="D531" i="37"/>
  <c r="B532" i="37"/>
  <c r="C532" i="37"/>
  <c r="D532" i="37"/>
  <c r="B533" i="37"/>
  <c r="C533" i="37"/>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G542" i="37" s="1"/>
  <c r="B543" i="37"/>
  <c r="C543" i="37"/>
  <c r="D543" i="37"/>
  <c r="B544" i="37"/>
  <c r="C544" i="37"/>
  <c r="D544" i="37"/>
  <c r="B545" i="37"/>
  <c r="C545" i="37"/>
  <c r="D545" i="37"/>
  <c r="G545" i="37" s="1"/>
  <c r="B546" i="37"/>
  <c r="B547" i="37"/>
  <c r="C547" i="37"/>
  <c r="D547" i="37"/>
  <c r="B548" i="37"/>
  <c r="G548" i="37" s="1"/>
  <c r="C548" i="37"/>
  <c r="D548" i="37"/>
  <c r="B549" i="37"/>
  <c r="C549" i="37"/>
  <c r="D549" i="37"/>
  <c r="B550" i="37"/>
  <c r="C550" i="37"/>
  <c r="D550" i="37"/>
  <c r="B551" i="37"/>
  <c r="C551" i="37"/>
  <c r="D551" i="37"/>
  <c r="B552" i="37"/>
  <c r="C552" i="37"/>
  <c r="D552" i="37"/>
  <c r="B553" i="37"/>
  <c r="C553" i="37"/>
  <c r="G553" i="37" s="1"/>
  <c r="D553" i="37"/>
  <c r="B554" i="37"/>
  <c r="B555" i="37"/>
  <c r="C555" i="37"/>
  <c r="D555" i="37"/>
  <c r="B556" i="37"/>
  <c r="C556" i="37"/>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G569" i="37" s="1"/>
  <c r="D569" i="37"/>
  <c r="B570" i="37"/>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B580" i="37"/>
  <c r="C580" i="37"/>
  <c r="D580" i="37"/>
  <c r="B581" i="37"/>
  <c r="B582" i="37"/>
  <c r="C582" i="37"/>
  <c r="D582" i="37"/>
  <c r="B583" i="37"/>
  <c r="C583" i="37"/>
  <c r="D583" i="37"/>
  <c r="B584" i="37"/>
  <c r="B585" i="37"/>
  <c r="B586" i="37"/>
  <c r="G586" i="37" s="1"/>
  <c r="C586" i="37"/>
  <c r="D586" i="37"/>
  <c r="B587" i="37"/>
  <c r="C587" i="37"/>
  <c r="D587" i="37"/>
  <c r="B588" i="37"/>
  <c r="C588" i="37"/>
  <c r="D588" i="37"/>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B598" i="37"/>
  <c r="C598" i="37"/>
  <c r="D598" i="37"/>
  <c r="B599" i="37"/>
  <c r="C599" i="37"/>
  <c r="G599" i="37" s="1"/>
  <c r="D599" i="37"/>
  <c r="B600" i="37"/>
  <c r="C600" i="37"/>
  <c r="D600" i="37"/>
  <c r="B601" i="37"/>
  <c r="C601" i="37"/>
  <c r="D601" i="37"/>
  <c r="B602" i="37"/>
  <c r="C602" i="37"/>
  <c r="D602" i="37"/>
  <c r="B603" i="37"/>
  <c r="B604" i="37"/>
  <c r="G604" i="37" s="1"/>
  <c r="C604" i="37"/>
  <c r="D604" i="37"/>
  <c r="B605" i="37"/>
  <c r="C605" i="37"/>
  <c r="D605" i="37"/>
  <c r="B606" i="37"/>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D619" i="37"/>
  <c r="B620" i="37"/>
  <c r="B621" i="37"/>
  <c r="C621" i="37"/>
  <c r="D621" i="37"/>
  <c r="B622" i="37"/>
  <c r="C622" i="37"/>
  <c r="D622" i="37"/>
  <c r="B623" i="37"/>
  <c r="B624" i="37"/>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H641" i="37" s="1"/>
  <c r="D641" i="37"/>
  <c r="G641" i="37"/>
  <c r="B642" i="37"/>
  <c r="B643" i="37"/>
  <c r="C643" i="37"/>
  <c r="D643" i="37"/>
  <c r="B644" i="37"/>
  <c r="C644" i="37"/>
  <c r="D644" i="37"/>
  <c r="B645" i="37"/>
  <c r="G645" i="37" s="1"/>
  <c r="C645" i="37"/>
  <c r="D645" i="37"/>
  <c r="B646" i="37"/>
  <c r="C646" i="37"/>
  <c r="H646" i="37" s="1"/>
  <c r="D646" i="37"/>
  <c r="B647" i="37"/>
  <c r="C647" i="37"/>
  <c r="D647" i="37"/>
  <c r="B648" i="37"/>
  <c r="G648" i="37" s="1"/>
  <c r="C648" i="37"/>
  <c r="D648" i="37"/>
  <c r="B649" i="37"/>
  <c r="G649" i="37" s="1"/>
  <c r="C649" i="37"/>
  <c r="D649" i="37"/>
  <c r="B650" i="37"/>
  <c r="C650" i="37"/>
  <c r="D650" i="37"/>
  <c r="B651" i="37"/>
  <c r="C651" i="37"/>
  <c r="D651" i="37"/>
  <c r="B652" i="37"/>
  <c r="G652" i="37" s="1"/>
  <c r="C652" i="37"/>
  <c r="D652" i="37"/>
  <c r="B653" i="37"/>
  <c r="G653" i="37" s="1"/>
  <c r="C653" i="37"/>
  <c r="D653" i="37"/>
  <c r="B654" i="37"/>
  <c r="C654" i="37"/>
  <c r="D654" i="37"/>
  <c r="B655" i="37"/>
  <c r="C655" i="37"/>
  <c r="D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B666" i="37"/>
  <c r="C666" i="37"/>
  <c r="G666" i="37" s="1"/>
  <c r="D666" i="37"/>
  <c r="B667" i="37"/>
  <c r="C667" i="37"/>
  <c r="D667" i="37"/>
  <c r="G667" i="37" s="1"/>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G685" i="37" s="1"/>
  <c r="D685" i="37"/>
  <c r="B686" i="37"/>
  <c r="C686" i="37"/>
  <c r="D686" i="37"/>
  <c r="G686" i="37"/>
  <c r="B687" i="37"/>
  <c r="C687" i="37"/>
  <c r="D687" i="37"/>
  <c r="G687" i="37"/>
  <c r="B688" i="37"/>
  <c r="C688" i="37"/>
  <c r="D688" i="37"/>
  <c r="G688" i="37"/>
  <c r="B689" i="37"/>
  <c r="C689" i="37"/>
  <c r="G689" i="37" s="1"/>
  <c r="D689" i="37"/>
  <c r="B690" i="37"/>
  <c r="C690" i="37"/>
  <c r="G690" i="37" s="1"/>
  <c r="D690" i="37"/>
  <c r="H690" i="37" s="1"/>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H981" i="37" s="1"/>
  <c r="D981" i="37"/>
  <c r="B982" i="37"/>
  <c r="C982" i="37"/>
  <c r="D982" i="37"/>
  <c r="B983" i="37"/>
  <c r="B984" i="37"/>
  <c r="B985" i="37"/>
  <c r="C985" i="37"/>
  <c r="D985" i="37"/>
  <c r="G985" i="37" s="1"/>
  <c r="B986" i="37"/>
  <c r="C986" i="37"/>
  <c r="D986" i="37"/>
  <c r="B987" i="37"/>
  <c r="C987" i="37"/>
  <c r="D987" i="37"/>
  <c r="G987" i="37" s="1"/>
  <c r="B988" i="37"/>
  <c r="C988" i="37"/>
  <c r="D988" i="37"/>
  <c r="G988" i="37" s="1"/>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H1003" i="37" s="1"/>
  <c r="B1004" i="37"/>
  <c r="C1004" i="37"/>
  <c r="D1004" i="37"/>
  <c r="B1005" i="37"/>
  <c r="C1005" i="37"/>
  <c r="D1005" i="37"/>
  <c r="B1006" i="37"/>
  <c r="B1007" i="37"/>
  <c r="C1007" i="37"/>
  <c r="D1007" i="37"/>
  <c r="B1008" i="37"/>
  <c r="C1008" i="37"/>
  <c r="D1008" i="37"/>
  <c r="B1009" i="37"/>
  <c r="C1009" i="37"/>
  <c r="D1009" i="37"/>
  <c r="B1010" i="37"/>
  <c r="G1010" i="37" s="1"/>
  <c r="C1010" i="37"/>
  <c r="D1010" i="37"/>
  <c r="B1011" i="37"/>
  <c r="C1011" i="37"/>
  <c r="D1011" i="37"/>
  <c r="H1011" i="37" s="1"/>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B1019" i="37"/>
  <c r="C1019" i="37"/>
  <c r="D1019" i="37"/>
  <c r="B1020" i="37"/>
  <c r="C1020" i="37"/>
  <c r="D1020" i="37"/>
  <c r="G1020" i="37" s="1"/>
  <c r="B1021" i="37"/>
  <c r="C1021" i="37"/>
  <c r="D1021" i="37"/>
  <c r="G1021" i="37" s="1"/>
  <c r="B1022" i="37"/>
  <c r="C1022" i="37"/>
  <c r="D1022" i="37"/>
  <c r="B1023" i="37"/>
  <c r="B1024" i="37"/>
  <c r="G1024" i="37" s="1"/>
  <c r="C1024" i="37"/>
  <c r="D1024" i="37"/>
  <c r="B1025" i="37"/>
  <c r="C1025" i="37"/>
  <c r="D1025" i="37"/>
  <c r="B1026" i="37"/>
  <c r="G1026" i="37" s="1"/>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B1036" i="37"/>
  <c r="C1036" i="37"/>
  <c r="D1036" i="37"/>
  <c r="B1037" i="37"/>
  <c r="G1037" i="37" s="1"/>
  <c r="C1037" i="37"/>
  <c r="D1037" i="37"/>
  <c r="B1038" i="37"/>
  <c r="C1038" i="37"/>
  <c r="D1038" i="37"/>
  <c r="B1039" i="37"/>
  <c r="B1040" i="37"/>
  <c r="B1041" i="37"/>
  <c r="B1042" i="37"/>
  <c r="C1042" i="37"/>
  <c r="D1042" i="37"/>
  <c r="G1042" i="37" s="1"/>
  <c r="B1043" i="37"/>
  <c r="C1043" i="37"/>
  <c r="D1043" i="37"/>
  <c r="B1044" i="37"/>
  <c r="C1044" i="37"/>
  <c r="H1044" i="37" s="1"/>
  <c r="D1044" i="37"/>
  <c r="B1045" i="37"/>
  <c r="C1045" i="37"/>
  <c r="D1045" i="37"/>
  <c r="G1045" i="37" s="1"/>
  <c r="B1046" i="37"/>
  <c r="C1046" i="37"/>
  <c r="D1046" i="37"/>
  <c r="G1046" i="37" s="1"/>
  <c r="B1047" i="37"/>
  <c r="C1047" i="37"/>
  <c r="D1047" i="37"/>
  <c r="B1048" i="37"/>
  <c r="C1048" i="37"/>
  <c r="H1048" i="37" s="1"/>
  <c r="D1048" i="37"/>
  <c r="B1049" i="37"/>
  <c r="B1050" i="37"/>
  <c r="B1051" i="37"/>
  <c r="C1051" i="37"/>
  <c r="D1051" i="37"/>
  <c r="B1052" i="37"/>
  <c r="C1052" i="37"/>
  <c r="D1052" i="37"/>
  <c r="B1053" i="37"/>
  <c r="C1053" i="37"/>
  <c r="D1053" i="37"/>
  <c r="G1053" i="37" s="1"/>
  <c r="B1054" i="37"/>
  <c r="C1054" i="37"/>
  <c r="D1054" i="37"/>
  <c r="G1054" i="37" s="1"/>
  <c r="B1055" i="37"/>
  <c r="C1055" i="37"/>
  <c r="D1055" i="37"/>
  <c r="B1056" i="37"/>
  <c r="C1056" i="37"/>
  <c r="D1056" i="37"/>
  <c r="H1056" i="37" s="1"/>
  <c r="B1057" i="37"/>
  <c r="B1058" i="37"/>
  <c r="B1059" i="37"/>
  <c r="C1059" i="37"/>
  <c r="D1059" i="37"/>
  <c r="G1059" i="37" s="1"/>
  <c r="B1060" i="37"/>
  <c r="C1060" i="37"/>
  <c r="D1060" i="37"/>
  <c r="B1061" i="37"/>
  <c r="C1061" i="37"/>
  <c r="H1061" i="37" s="1"/>
  <c r="D1061" i="37"/>
  <c r="B1062" i="37"/>
  <c r="C1062" i="37"/>
  <c r="D1062" i="37"/>
  <c r="B1063" i="37"/>
  <c r="C1063" i="37"/>
  <c r="D1063" i="37"/>
  <c r="G1063" i="37" s="1"/>
  <c r="B1064" i="37"/>
  <c r="C1064" i="37"/>
  <c r="D1064" i="37"/>
  <c r="B1065" i="37"/>
  <c r="C1065" i="37"/>
  <c r="H1065" i="37" s="1"/>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C1091" i="37"/>
  <c r="D1091" i="37"/>
  <c r="B1092" i="37"/>
  <c r="G1092" i="37" s="1"/>
  <c r="C1092" i="37"/>
  <c r="D1092" i="37"/>
  <c r="B1093" i="37"/>
  <c r="G1093" i="37" s="1"/>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G1113" i="37" s="1"/>
  <c r="B1114" i="37"/>
  <c r="C1114" i="37"/>
  <c r="D1114" i="37"/>
  <c r="G1114" i="37" s="1"/>
  <c r="B1115" i="37"/>
  <c r="C1115" i="37"/>
  <c r="D1115" i="37"/>
  <c r="G1115" i="37" s="1"/>
  <c r="B1116" i="37"/>
  <c r="B1117" i="37"/>
  <c r="G1117" i="37" s="1"/>
  <c r="C1117" i="37"/>
  <c r="D1117" i="37"/>
  <c r="B1118" i="37"/>
  <c r="C1118" i="37"/>
  <c r="D1118" i="37"/>
  <c r="B1119" i="37"/>
  <c r="B1120" i="37"/>
  <c r="C1120" i="37"/>
  <c r="D1120" i="37"/>
  <c r="B1121" i="37"/>
  <c r="C1121" i="37"/>
  <c r="D1121" i="37"/>
  <c r="B1122" i="37"/>
  <c r="G1122" i="37" s="1"/>
  <c r="C1122" i="37"/>
  <c r="D1122" i="37"/>
  <c r="B1123" i="37"/>
  <c r="G1123" i="37" s="1"/>
  <c r="C1123" i="37"/>
  <c r="D1123" i="37"/>
  <c r="B1124" i="37"/>
  <c r="C1124" i="37"/>
  <c r="D1124" i="37"/>
  <c r="B1125" i="37"/>
  <c r="C1125" i="37"/>
  <c r="D1125" i="37"/>
  <c r="B1126" i="37"/>
  <c r="G1126" i="37" s="1"/>
  <c r="C1126" i="37"/>
  <c r="D1126" i="37"/>
  <c r="B1127" i="37"/>
  <c r="G1127" i="37" s="1"/>
  <c r="C1127" i="37"/>
  <c r="D1127" i="37"/>
  <c r="B1128" i="37"/>
  <c r="C1128" i="37"/>
  <c r="G1128" i="37" s="1"/>
  <c r="D1128" i="37"/>
  <c r="B1129" i="37"/>
  <c r="C1129" i="37"/>
  <c r="D1129" i="37"/>
  <c r="H1129" i="37" s="1"/>
  <c r="B1130" i="37"/>
  <c r="C1130" i="37"/>
  <c r="D1130" i="37"/>
  <c r="B1131" i="37"/>
  <c r="C1131" i="37"/>
  <c r="D1131" i="37"/>
  <c r="B1132" i="37"/>
  <c r="C1132" i="37"/>
  <c r="G1132" i="37" s="1"/>
  <c r="D1132" i="37"/>
  <c r="B1133" i="37"/>
  <c r="C1133" i="37"/>
  <c r="D1133" i="37"/>
  <c r="H1133" i="37" s="1"/>
  <c r="B1134" i="37"/>
  <c r="B1135" i="37"/>
  <c r="C1135" i="37"/>
  <c r="D1135" i="37"/>
  <c r="H1135" i="37" s="1"/>
  <c r="B1136" i="37"/>
  <c r="C1136" i="37"/>
  <c r="D1136" i="37"/>
  <c r="B1137" i="37"/>
  <c r="C1137" i="37"/>
  <c r="H1137" i="37" s="1"/>
  <c r="D1137" i="37"/>
  <c r="B1138" i="37"/>
  <c r="B1139" i="37"/>
  <c r="B1140" i="37"/>
  <c r="B1141" i="37"/>
  <c r="C1141" i="37"/>
  <c r="D1141" i="37"/>
  <c r="H1141" i="37" s="1"/>
  <c r="B1142" i="37"/>
  <c r="C1142" i="37"/>
  <c r="D1142" i="37"/>
  <c r="B1143" i="37"/>
  <c r="B1144" i="37"/>
  <c r="C1144" i="37"/>
  <c r="D1144" i="37"/>
  <c r="G1144" i="37"/>
  <c r="B1145" i="37"/>
  <c r="C1145" i="37"/>
  <c r="D1145" i="37"/>
  <c r="G1145" i="37"/>
  <c r="B1146" i="37"/>
  <c r="C1146" i="37"/>
  <c r="D1146" i="37"/>
  <c r="B1147" i="37"/>
  <c r="C1147" i="37"/>
  <c r="D1147" i="37"/>
  <c r="G1147" i="37"/>
  <c r="B1148" i="37"/>
  <c r="C1148" i="37"/>
  <c r="D1148" i="37"/>
  <c r="G1148" i="37"/>
  <c r="B1149" i="37"/>
  <c r="C1149" i="37"/>
  <c r="D1149" i="37"/>
  <c r="G1149" i="37"/>
  <c r="B1150" i="37"/>
  <c r="C1150" i="37"/>
  <c r="H1150" i="37" s="1"/>
  <c r="D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H1187" i="37" s="1"/>
  <c r="B1188" i="37"/>
  <c r="C1188" i="37"/>
  <c r="D1188" i="37"/>
  <c r="B1189" i="37"/>
  <c r="C1189" i="37"/>
  <c r="D1189" i="37"/>
  <c r="B1190" i="37"/>
  <c r="C1190" i="37"/>
  <c r="G1190" i="37" s="1"/>
  <c r="D1190" i="37"/>
  <c r="B1191" i="37"/>
  <c r="C1191" i="37"/>
  <c r="D1191" i="37"/>
  <c r="H1191" i="37" s="1"/>
  <c r="B1192" i="37"/>
  <c r="C1192" i="37"/>
  <c r="D1192" i="37"/>
  <c r="B1193" i="37"/>
  <c r="C1193" i="37"/>
  <c r="D1193" i="37"/>
  <c r="B1194" i="37"/>
  <c r="C1194" i="37"/>
  <c r="G1194" i="37" s="1"/>
  <c r="D1194" i="37"/>
  <c r="B1195" i="37"/>
  <c r="C1195" i="37"/>
  <c r="D1195" i="37"/>
  <c r="B1196" i="37"/>
  <c r="B1197" i="37"/>
  <c r="C1197" i="37"/>
  <c r="D1197" i="37"/>
  <c r="H1197" i="37" s="1"/>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H1259" i="37" s="1"/>
  <c r="B1260" i="37"/>
  <c r="C1260" i="37"/>
  <c r="D1260" i="37"/>
  <c r="B1261" i="37"/>
  <c r="C1261" i="37"/>
  <c r="D1261" i="37"/>
  <c r="B1262" i="37"/>
  <c r="C1262" i="37"/>
  <c r="G1262" i="37" s="1"/>
  <c r="D1262" i="37"/>
  <c r="B1263" i="37"/>
  <c r="C1263" i="37"/>
  <c r="D1263" i="37"/>
  <c r="H1263" i="37" s="1"/>
  <c r="B1264" i="37"/>
  <c r="C1264" i="37"/>
  <c r="D1264" i="37"/>
  <c r="B1265" i="37"/>
  <c r="C1265" i="37"/>
  <c r="D1265" i="37"/>
  <c r="B1266" i="37"/>
  <c r="C1266" i="37"/>
  <c r="D1266" i="37"/>
  <c r="B1267" i="37"/>
  <c r="C1267" i="37"/>
  <c r="D1267" i="37"/>
  <c r="H1267" i="37" s="1"/>
  <c r="B1268" i="37"/>
  <c r="C1268" i="37"/>
  <c r="D1268" i="37"/>
  <c r="B1269" i="37"/>
  <c r="C1269" i="37"/>
  <c r="D1269" i="37"/>
  <c r="B1270" i="37"/>
  <c r="C1270" i="37"/>
  <c r="G1270" i="37" s="1"/>
  <c r="D1270" i="37"/>
  <c r="B1271" i="37"/>
  <c r="C1271" i="37"/>
  <c r="D1271" i="37"/>
  <c r="H1271" i="37" s="1"/>
  <c r="B1272" i="37"/>
  <c r="C1272" i="37"/>
  <c r="D1272" i="37"/>
  <c r="B1273" i="37"/>
  <c r="C1273" i="37"/>
  <c r="D1273" i="37"/>
  <c r="B1274" i="37"/>
  <c r="C1274" i="37"/>
  <c r="G1274" i="37" s="1"/>
  <c r="D1274" i="37"/>
  <c r="B1275" i="37"/>
  <c r="C1275" i="37"/>
  <c r="D1275" i="37"/>
  <c r="H1275" i="37" s="1"/>
  <c r="B1276" i="37"/>
  <c r="C1276" i="37"/>
  <c r="D1276" i="37"/>
  <c r="B1277" i="37"/>
  <c r="C1277" i="37"/>
  <c r="D1277" i="37"/>
  <c r="B1278" i="37"/>
  <c r="C1278" i="37"/>
  <c r="G1278" i="37" s="1"/>
  <c r="D1278" i="37"/>
  <c r="B1279" i="37"/>
  <c r="C1279" i="37"/>
  <c r="D1279" i="37"/>
  <c r="H1279" i="37" s="1"/>
  <c r="B1280" i="37"/>
  <c r="C1280" i="37"/>
  <c r="D1280" i="37"/>
  <c r="B1281" i="37"/>
  <c r="C1281" i="37"/>
  <c r="D1281" i="37"/>
  <c r="B1282" i="37"/>
  <c r="C1282" i="37"/>
  <c r="G1282" i="37" s="1"/>
  <c r="D1282" i="37"/>
  <c r="B1283" i="37"/>
  <c r="C1283" i="37"/>
  <c r="D1283" i="37"/>
  <c r="H1283" i="37" s="1"/>
  <c r="B1284" i="37"/>
  <c r="C1284" i="37"/>
  <c r="D1284" i="37"/>
  <c r="B1285" i="37"/>
  <c r="C1285" i="37"/>
  <c r="D1285" i="37"/>
  <c r="B1286" i="37"/>
  <c r="C1286" i="37"/>
  <c r="G1286" i="37" s="1"/>
  <c r="D1286" i="37"/>
  <c r="B1287" i="37"/>
  <c r="B1288" i="37"/>
  <c r="B1289" i="37"/>
  <c r="G1289" i="37" s="1"/>
  <c r="C1289" i="37"/>
  <c r="D1289" i="37"/>
  <c r="B1290" i="37"/>
  <c r="C1290" i="37"/>
  <c r="D1290" i="37"/>
  <c r="B1291" i="37"/>
  <c r="C1291" i="37"/>
  <c r="D1291" i="37"/>
  <c r="B1292" i="37"/>
  <c r="B1293" i="37"/>
  <c r="C1293" i="37"/>
  <c r="D1293" i="37"/>
  <c r="H1293" i="37" s="1"/>
  <c r="B1294" i="37"/>
  <c r="G1294" i="37" s="1"/>
  <c r="C1294" i="37"/>
  <c r="D1294" i="37"/>
  <c r="B1295" i="37"/>
  <c r="B1296" i="37"/>
  <c r="C1296" i="37"/>
  <c r="D1296" i="37"/>
  <c r="B1297" i="37"/>
  <c r="C1297" i="37"/>
  <c r="D1297" i="37"/>
  <c r="B1298" i="37"/>
  <c r="C1298" i="37"/>
  <c r="G1298" i="37" s="1"/>
  <c r="D1298" i="37"/>
  <c r="B1299" i="37"/>
  <c r="C1299" i="37"/>
  <c r="D1299" i="37"/>
  <c r="H1299" i="37" s="1"/>
  <c r="B1300" i="37"/>
  <c r="C1300" i="37"/>
  <c r="D1300" i="37"/>
  <c r="B1301" i="37"/>
  <c r="C1301" i="37"/>
  <c r="D1301" i="37"/>
  <c r="B1302" i="37"/>
  <c r="C1302" i="37"/>
  <c r="G1302" i="37" s="1"/>
  <c r="D1302" i="37"/>
  <c r="B1303" i="37"/>
  <c r="C1303" i="37"/>
  <c r="D1303" i="37"/>
  <c r="H1303" i="37" s="1"/>
  <c r="B1304" i="37"/>
  <c r="B1305" i="37"/>
  <c r="C1305" i="37"/>
  <c r="D1305" i="37"/>
  <c r="G1305" i="37" s="1"/>
  <c r="B1306" i="37"/>
  <c r="C1306" i="37"/>
  <c r="D1306" i="37"/>
  <c r="G1306" i="37" s="1"/>
  <c r="B1307" i="37"/>
  <c r="C1307" i="37"/>
  <c r="D1307" i="37"/>
  <c r="G1307" i="37" s="1"/>
  <c r="B1308" i="37"/>
  <c r="C1308" i="37"/>
  <c r="D1308" i="37"/>
  <c r="G1308" i="37" s="1"/>
  <c r="B1309" i="37"/>
  <c r="C1309" i="37"/>
  <c r="D1309" i="37"/>
  <c r="G1309" i="37" s="1"/>
  <c r="B1310" i="37"/>
  <c r="B1311" i="37"/>
  <c r="C1311" i="37"/>
  <c r="D1311" i="37"/>
  <c r="B1312" i="37"/>
  <c r="C1312" i="37"/>
  <c r="D1312" i="37"/>
  <c r="H1312" i="37" s="1"/>
  <c r="B1313" i="37"/>
  <c r="G1313" i="37" s="1"/>
  <c r="C1313" i="37"/>
  <c r="D1313" i="37"/>
  <c r="B1314" i="37"/>
  <c r="G1314" i="37" s="1"/>
  <c r="C1314" i="37"/>
  <c r="D1314" i="37"/>
  <c r="B1315" i="37"/>
  <c r="C1315" i="37"/>
  <c r="D1315" i="37"/>
  <c r="B1316" i="37"/>
  <c r="C1316" i="37"/>
  <c r="D1316" i="37"/>
  <c r="H1316" i="37" s="1"/>
  <c r="B1317" i="37"/>
  <c r="B1318" i="37"/>
  <c r="B1319" i="37"/>
  <c r="C1319" i="37"/>
  <c r="G1319" i="37" s="1"/>
  <c r="D1319" i="37"/>
  <c r="B1320" i="37"/>
  <c r="C1320" i="37"/>
  <c r="D1320" i="37"/>
  <c r="B1321" i="37"/>
  <c r="B1322" i="37"/>
  <c r="C1322" i="37"/>
  <c r="D1322" i="37"/>
  <c r="G1322" i="37" s="1"/>
  <c r="B1323" i="37"/>
  <c r="C1323" i="37"/>
  <c r="D1323" i="37"/>
  <c r="G1323" i="37" s="1"/>
  <c r="B1324" i="37"/>
  <c r="C1324" i="37"/>
  <c r="D1324" i="37"/>
  <c r="G1324" i="37" s="1"/>
  <c r="B1325" i="37"/>
  <c r="B1326" i="37"/>
  <c r="C1326" i="37"/>
  <c r="D1326" i="37"/>
  <c r="B1327" i="37"/>
  <c r="C1327" i="37"/>
  <c r="D1327" i="37"/>
  <c r="B1328" i="37"/>
  <c r="G1328" i="37" s="1"/>
  <c r="C1328" i="37"/>
  <c r="D1328" i="37"/>
  <c r="B1329" i="37"/>
  <c r="G1329" i="37" s="1"/>
  <c r="C1329" i="37"/>
  <c r="D1329" i="37"/>
  <c r="B1330" i="37"/>
  <c r="C1330" i="37"/>
  <c r="D1330" i="37"/>
  <c r="B1331" i="37"/>
  <c r="C1331" i="37"/>
  <c r="D1331" i="37"/>
  <c r="B1332" i="37"/>
  <c r="B1333" i="37"/>
  <c r="C1333" i="37"/>
  <c r="D1333" i="37"/>
  <c r="H1333" i="37" s="1"/>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G1345" i="37" s="1"/>
  <c r="D1345" i="37"/>
  <c r="B1346" i="37"/>
  <c r="C1346" i="37"/>
  <c r="D1346" i="37"/>
  <c r="H1346" i="37" s="1"/>
  <c r="B1347" i="37"/>
  <c r="C1347" i="37"/>
  <c r="G1347" i="37" s="1"/>
  <c r="D1347" i="37"/>
  <c r="B1348" i="37"/>
  <c r="B1349" i="37"/>
  <c r="C1349" i="37"/>
  <c r="H1349" i="37" s="1"/>
  <c r="D1349" i="37"/>
  <c r="B1350" i="37"/>
  <c r="C1350" i="37"/>
  <c r="D1350" i="37"/>
  <c r="H1350" i="37" s="1"/>
  <c r="B1351" i="37"/>
  <c r="C1351" i="37"/>
  <c r="D1351" i="37"/>
  <c r="B1352" i="37"/>
  <c r="G1352" i="37" s="1"/>
  <c r="C1352" i="37"/>
  <c r="D1352" i="37"/>
  <c r="B1353" i="37"/>
  <c r="C1353" i="37"/>
  <c r="H1353" i="37" s="1"/>
  <c r="D1353" i="37"/>
  <c r="B1354" i="37"/>
  <c r="C1354" i="37"/>
  <c r="D1354" i="37"/>
  <c r="B1355" i="37"/>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H1373" i="37" s="1"/>
  <c r="D1373" i="37"/>
  <c r="B1374" i="37"/>
  <c r="C1374" i="37"/>
  <c r="D1374" i="37"/>
  <c r="B1375" i="37"/>
  <c r="C1375" i="37"/>
  <c r="D1375" i="37"/>
  <c r="B1376" i="37"/>
  <c r="B1377" i="37"/>
  <c r="C1377" i="37"/>
  <c r="D1377" i="37"/>
  <c r="G1377" i="37"/>
  <c r="B1378" i="37"/>
  <c r="C1378" i="37"/>
  <c r="D1378" i="37"/>
  <c r="G1378" i="37"/>
  <c r="B1379" i="37"/>
  <c r="C1379" i="37"/>
  <c r="H1379" i="37" s="1"/>
  <c r="D1379" i="37"/>
  <c r="G1379" i="37"/>
  <c r="B1380" i="37"/>
  <c r="C1380" i="37"/>
  <c r="D1380" i="37"/>
  <c r="G1380" i="37"/>
  <c r="B1381" i="37"/>
  <c r="B1382" i="37"/>
  <c r="G1382" i="37" s="1"/>
  <c r="C1382" i="37"/>
  <c r="D1382" i="37"/>
  <c r="H1382" i="37" s="1"/>
  <c r="B1383" i="37"/>
  <c r="G1383" i="37" s="1"/>
  <c r="C1383" i="37"/>
  <c r="D1383" i="37"/>
  <c r="H1383" i="37" s="1"/>
  <c r="B1384" i="37"/>
  <c r="C1384" i="37"/>
  <c r="D1384" i="37"/>
  <c r="H1384" i="37" s="1"/>
  <c r="B1385" i="37"/>
  <c r="C1385" i="37"/>
  <c r="D1385" i="37"/>
  <c r="B1386" i="37"/>
  <c r="G1386" i="37" s="1"/>
  <c r="C1386" i="37"/>
  <c r="D1386" i="37"/>
  <c r="H1386" i="37" s="1"/>
  <c r="B1387" i="37"/>
  <c r="G1387" i="37" s="1"/>
  <c r="C1387" i="37"/>
  <c r="D1387" i="37"/>
  <c r="H1387" i="37" s="1"/>
  <c r="B1388" i="37"/>
  <c r="C1388" i="37"/>
  <c r="D1388" i="37"/>
  <c r="H1388" i="37" s="1"/>
  <c r="B1389" i="37"/>
  <c r="B1390" i="37"/>
  <c r="C1390" i="37"/>
  <c r="D1390" i="37"/>
  <c r="B1391" i="37"/>
  <c r="C1391" i="37"/>
  <c r="D1391" i="37"/>
  <c r="H1391" i="37" s="1"/>
  <c r="B1392" i="37"/>
  <c r="C1392" i="37"/>
  <c r="D1392" i="37"/>
  <c r="H1392" i="37" s="1"/>
  <c r="B1393" i="37"/>
  <c r="G1393" i="37" s="1"/>
  <c r="C1393" i="37"/>
  <c r="D1393" i="37"/>
  <c r="H1393" i="37" s="1"/>
  <c r="B1394" i="37"/>
  <c r="C1394" i="37"/>
  <c r="D1394" i="37"/>
  <c r="B1395" i="37"/>
  <c r="C1395" i="37"/>
  <c r="D1395" i="37"/>
  <c r="H1395" i="37" s="1"/>
  <c r="B1396" i="37"/>
  <c r="B1397" i="37"/>
  <c r="B1398" i="37"/>
  <c r="G1398" i="37" s="1"/>
  <c r="C1398" i="37"/>
  <c r="D1398" i="37"/>
  <c r="B1399" i="37"/>
  <c r="C1399" i="37"/>
  <c r="H1399" i="37" s="1"/>
  <c r="D1399" i="37"/>
  <c r="B1400" i="37"/>
  <c r="B1401" i="37"/>
  <c r="C1401" i="37"/>
  <c r="D1401" i="37"/>
  <c r="G1401" i="37"/>
  <c r="B1402" i="37"/>
  <c r="C1402" i="37"/>
  <c r="D1402" i="37"/>
  <c r="G1402" i="37"/>
  <c r="B1403" i="37"/>
  <c r="C1403" i="37"/>
  <c r="D1403" i="37"/>
  <c r="G1403" i="37"/>
  <c r="B1404" i="37"/>
  <c r="B1405" i="37"/>
  <c r="C1405" i="37"/>
  <c r="H1405" i="37" s="1"/>
  <c r="D1405" i="37"/>
  <c r="B1406" i="37"/>
  <c r="G1406" i="37" s="1"/>
  <c r="C1406" i="37"/>
  <c r="D1406" i="37"/>
  <c r="B1407" i="37"/>
  <c r="C1407" i="37"/>
  <c r="H1407" i="37" s="1"/>
  <c r="D1407" i="37"/>
  <c r="B1408" i="37"/>
  <c r="C1408" i="37"/>
  <c r="H1408" i="37" s="1"/>
  <c r="D1408" i="37"/>
  <c r="B1409" i="37"/>
  <c r="C1409" i="37"/>
  <c r="H1409" i="37" s="1"/>
  <c r="D1409" i="37"/>
  <c r="B1410" i="37"/>
  <c r="G1410" i="37" s="1"/>
  <c r="C1410" i="37"/>
  <c r="D1410" i="37"/>
  <c r="B1411" i="37"/>
  <c r="B1412" i="37"/>
  <c r="B1413" i="37"/>
  <c r="C1413" i="37"/>
  <c r="D1413" i="37"/>
  <c r="G1413" i="37"/>
  <c r="B1414" i="37"/>
  <c r="C1414" i="37"/>
  <c r="D1414" i="37"/>
  <c r="H1414" i="37" s="1"/>
  <c r="G1414" i="37"/>
  <c r="B1415" i="37"/>
  <c r="C1415" i="37"/>
  <c r="D1415" i="37"/>
  <c r="H1415" i="37" s="1"/>
  <c r="G1415" i="37"/>
  <c r="B1416" i="37"/>
  <c r="C1416" i="37"/>
  <c r="D1416" i="37"/>
  <c r="G1416" i="37"/>
  <c r="B1417" i="37"/>
  <c r="C1417" i="37"/>
  <c r="D1417" i="37"/>
  <c r="G1417" i="37"/>
  <c r="B1418" i="37"/>
  <c r="C1418" i="37"/>
  <c r="D1418" i="37"/>
  <c r="H1418" i="37" s="1"/>
  <c r="G1418" i="37"/>
  <c r="B1419" i="37"/>
  <c r="C1419" i="37"/>
  <c r="D1419" i="37"/>
  <c r="H1419" i="37" s="1"/>
  <c r="G1419" i="37"/>
  <c r="B1420" i="37"/>
  <c r="C1420" i="37"/>
  <c r="D1420" i="37"/>
  <c r="G1420" i="37"/>
  <c r="B1421" i="37"/>
  <c r="C1421" i="37"/>
  <c r="D1421" i="37"/>
  <c r="G1421" i="37"/>
  <c r="B1422" i="37"/>
  <c r="C1422" i="37"/>
  <c r="D1422" i="37"/>
  <c r="H1422" i="37" s="1"/>
  <c r="G1422" i="37"/>
  <c r="B1423" i="37"/>
  <c r="B1424" i="37"/>
  <c r="B1425" i="37"/>
  <c r="B1426" i="37"/>
  <c r="B1427" i="37"/>
  <c r="C1427" i="37"/>
  <c r="D1427" i="37"/>
  <c r="H1427" i="37" s="1"/>
  <c r="G1427" i="37"/>
  <c r="B1428" i="37"/>
  <c r="C1428" i="37"/>
  <c r="D1428" i="37"/>
  <c r="G1428" i="37"/>
  <c r="B1429" i="37"/>
  <c r="C1429" i="37"/>
  <c r="D1429" i="37"/>
  <c r="H1429" i="37" s="1"/>
  <c r="G1429" i="37"/>
  <c r="B1430" i="37"/>
  <c r="C1430" i="37"/>
  <c r="D1430" i="37"/>
  <c r="G1430" i="37"/>
  <c r="B1431" i="37"/>
  <c r="C1431" i="37"/>
  <c r="D1431" i="37"/>
  <c r="G1431" i="37"/>
  <c r="I1431" i="37" s="1"/>
  <c r="B1432" i="37"/>
  <c r="C1432" i="37"/>
  <c r="D1432" i="37"/>
  <c r="H1432" i="37" s="1"/>
  <c r="G1432" i="37"/>
  <c r="B1433" i="37"/>
  <c r="B1434" i="37"/>
  <c r="C1434" i="37"/>
  <c r="G1434" i="37" s="1"/>
  <c r="I1434" i="37" s="1"/>
  <c r="D1434" i="37"/>
  <c r="B1435" i="37"/>
  <c r="C1435" i="37"/>
  <c r="D1435" i="37"/>
  <c r="H1435" i="37" s="1"/>
  <c r="B1436" i="37"/>
  <c r="C1436" i="37"/>
  <c r="G1436" i="37" s="1"/>
  <c r="D1436" i="37"/>
  <c r="B1437" i="37"/>
  <c r="C1437" i="37"/>
  <c r="D1437" i="37"/>
  <c r="B1438" i="37"/>
  <c r="C1438" i="37"/>
  <c r="G1438" i="37" s="1"/>
  <c r="D1438" i="37"/>
  <c r="B1439" i="37"/>
  <c r="C1439" i="37"/>
  <c r="D1439" i="37"/>
  <c r="H1439" i="37" s="1"/>
  <c r="B1440" i="37"/>
  <c r="C1440" i="37"/>
  <c r="G1440" i="37" s="1"/>
  <c r="D1440" i="37"/>
  <c r="B1441" i="37"/>
  <c r="B1442" i="37"/>
  <c r="B1443" i="37"/>
  <c r="G1443" i="37" s="1"/>
  <c r="C1443" i="37"/>
  <c r="D1443" i="37"/>
  <c r="B1444" i="37"/>
  <c r="C1444" i="37"/>
  <c r="H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C1473" i="37"/>
  <c r="G1473" i="37" s="1"/>
  <c r="B1474" i="37"/>
  <c r="C1474" i="37"/>
  <c r="B1475" i="37"/>
  <c r="C1475" i="37"/>
  <c r="H1475" i="37" s="1"/>
  <c r="B1476" i="37"/>
  <c r="G1476" i="37" s="1"/>
  <c r="C1476" i="37"/>
  <c r="H1476" i="37" s="1"/>
  <c r="B1477" i="37"/>
  <c r="C1477" i="37"/>
  <c r="G1477" i="37"/>
  <c r="B1478" i="37"/>
  <c r="C1478" i="37"/>
  <c r="G1478" i="37" s="1"/>
  <c r="B1479" i="37"/>
  <c r="C1479" i="37"/>
  <c r="H1479" i="37" s="1"/>
  <c r="B1480" i="37"/>
  <c r="B1481" i="37"/>
  <c r="C1481" i="37"/>
  <c r="H1481" i="37" s="1"/>
  <c r="G1481" i="37"/>
  <c r="B1482" i="37"/>
  <c r="C1482" i="37"/>
  <c r="G1482" i="37" s="1"/>
  <c r="B1483" i="37"/>
  <c r="C1483" i="37"/>
  <c r="H1483" i="37" s="1"/>
  <c r="B1484" i="37"/>
  <c r="C1484" i="37"/>
  <c r="H1484" i="37" s="1"/>
  <c r="B1485" i="37"/>
  <c r="C1485" i="37"/>
  <c r="B1486" i="37"/>
  <c r="B1487" i="37"/>
  <c r="C1487" i="37"/>
  <c r="H1487" i="37" s="1"/>
  <c r="B1488" i="37"/>
  <c r="B1489" i="37"/>
  <c r="C1489" i="37"/>
  <c r="H1489" i="37" s="1"/>
  <c r="B1490" i="37"/>
  <c r="C1490" i="37"/>
  <c r="G1490" i="37" s="1"/>
  <c r="B1491" i="37"/>
  <c r="C1491" i="37"/>
  <c r="B1492" i="37"/>
  <c r="C1492" i="37"/>
  <c r="H1492" i="37" s="1"/>
  <c r="B1493" i="37"/>
  <c r="G1493" i="37" s="1"/>
  <c r="C1493" i="37"/>
  <c r="B1494" i="37"/>
  <c r="C1494" i="37"/>
  <c r="G1494" i="37" s="1"/>
  <c r="B1495" i="37"/>
  <c r="C1495" i="37"/>
  <c r="B1496" i="37"/>
  <c r="C1496" i="37"/>
  <c r="H1496" i="37" s="1"/>
  <c r="B1497" i="37"/>
  <c r="B1498" i="37"/>
  <c r="C1498" i="37"/>
  <c r="G1498" i="37" s="1"/>
  <c r="B1499" i="37"/>
  <c r="C1499" i="37"/>
  <c r="B1500" i="37"/>
  <c r="C1500" i="37"/>
  <c r="H1500" i="37" s="1"/>
  <c r="B1501" i="37"/>
  <c r="C1501" i="37"/>
  <c r="H1501" i="37" s="1"/>
  <c r="G1501" i="37"/>
  <c r="B1502" i="37"/>
  <c r="C1502" i="37"/>
  <c r="B1503" i="37"/>
  <c r="B1504" i="37"/>
  <c r="B1505" i="37"/>
  <c r="B1506" i="37"/>
  <c r="C1506" i="37"/>
  <c r="G1506" i="37" s="1"/>
  <c r="B1507" i="37"/>
  <c r="C1507" i="37"/>
  <c r="B1508" i="37"/>
  <c r="C1508" i="37"/>
  <c r="H1508" i="37" s="1"/>
  <c r="B1509" i="37"/>
  <c r="G1509" i="37" s="1"/>
  <c r="C1509" i="37"/>
  <c r="H1509" i="37" s="1"/>
  <c r="B1510" i="37"/>
  <c r="B1511" i="37"/>
  <c r="B1512" i="37"/>
  <c r="G1512" i="37" s="1"/>
  <c r="C1512" i="37"/>
  <c r="H1512" i="37" s="1"/>
  <c r="B1513" i="37"/>
  <c r="C1513" i="37"/>
  <c r="H1513" i="37" s="1"/>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C1523" i="37"/>
  <c r="H1523" i="37" s="1"/>
  <c r="B1524" i="37"/>
  <c r="C1524" i="37"/>
  <c r="H1524" i="37" s="1"/>
  <c r="B1525" i="37"/>
  <c r="C1525" i="37"/>
  <c r="H1525" i="37" s="1"/>
  <c r="G1525" i="37"/>
  <c r="B1526" i="37"/>
  <c r="B1527" i="37"/>
  <c r="C1527" i="37"/>
  <c r="B1528" i="37"/>
  <c r="C1528" i="37"/>
  <c r="H1528" i="37" s="1"/>
  <c r="B1529" i="37"/>
  <c r="C1529" i="37"/>
  <c r="G1529" i="37"/>
  <c r="B1530" i="37"/>
  <c r="C1530" i="37"/>
  <c r="G1530" i="37" s="1"/>
  <c r="B1531" i="37"/>
  <c r="B1532" i="37"/>
  <c r="C1532" i="37"/>
  <c r="H1532" i="37" s="1"/>
  <c r="B1533" i="37"/>
  <c r="C1533" i="37"/>
  <c r="H1533" i="37" s="1"/>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C1543" i="37"/>
  <c r="H1543" i="37" s="1"/>
  <c r="B1544" i="37"/>
  <c r="G1544" i="37" s="1"/>
  <c r="C1544" i="37"/>
  <c r="H1544" i="37" s="1"/>
  <c r="B1545" i="37"/>
  <c r="C1545" i="37"/>
  <c r="H1545" i="37" s="1"/>
  <c r="G1545" i="37"/>
  <c r="B1546" i="37"/>
  <c r="B1547" i="37"/>
  <c r="C1547" i="37"/>
  <c r="B1548" i="37"/>
  <c r="G1548" i="37" s="1"/>
  <c r="C1548" i="37"/>
  <c r="H1548" i="37" s="1"/>
  <c r="B1549" i="37"/>
  <c r="C1549" i="37"/>
  <c r="G1549" i="37"/>
  <c r="B1550" i="37"/>
  <c r="C1550" i="37"/>
  <c r="G1550" i="37" s="1"/>
  <c r="B1551" i="37"/>
  <c r="B1552" i="37"/>
  <c r="G1552" i="37" s="1"/>
  <c r="C1552" i="37"/>
  <c r="H1552" i="37" s="1"/>
  <c r="B1553" i="37"/>
  <c r="C1553" i="37"/>
  <c r="H1553" i="37" s="1"/>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H1561" i="37" s="1"/>
  <c r="Q3" i="3"/>
  <c r="H1559" i="37"/>
  <c r="H1549" i="37"/>
  <c r="H1547" i="37"/>
  <c r="H1537" i="37"/>
  <c r="H1529" i="37"/>
  <c r="H1527" i="37"/>
  <c r="H1517" i="37"/>
  <c r="H1507" i="37"/>
  <c r="H1499" i="37"/>
  <c r="H1495" i="37"/>
  <c r="H1493" i="37"/>
  <c r="H1491" i="37"/>
  <c r="H1485" i="37"/>
  <c r="H1477" i="37"/>
  <c r="H1465" i="37"/>
  <c r="H1445" i="37"/>
  <c r="H1443" i="37"/>
  <c r="H1438" i="37"/>
  <c r="H1434" i="37"/>
  <c r="H1431" i="37"/>
  <c r="H1430" i="37"/>
  <c r="H1428" i="37"/>
  <c r="I1428" i="37"/>
  <c r="H1421" i="37"/>
  <c r="H1420" i="37"/>
  <c r="H1417" i="37"/>
  <c r="H1416" i="37"/>
  <c r="H1413" i="37"/>
  <c r="H1410" i="37"/>
  <c r="H1406" i="37"/>
  <c r="H1403" i="37"/>
  <c r="H1402" i="37"/>
  <c r="H1401" i="37"/>
  <c r="H1398" i="37"/>
  <c r="H1394" i="37"/>
  <c r="H1390" i="37"/>
  <c r="H1385" i="37"/>
  <c r="H1380" i="37"/>
  <c r="H1378" i="37"/>
  <c r="H1377" i="37"/>
  <c r="H1375" i="37"/>
  <c r="H1367" i="37"/>
  <c r="H1362" i="37"/>
  <c r="H1361" i="37"/>
  <c r="H1360" i="37"/>
  <c r="H1358" i="37"/>
  <c r="H1356" i="37"/>
  <c r="H1355" i="37"/>
  <c r="H1354" i="37"/>
  <c r="H1352" i="37"/>
  <c r="H1351" i="37"/>
  <c r="H1345" i="37"/>
  <c r="H1339" i="37"/>
  <c r="H1337" i="37"/>
  <c r="H1334" i="37"/>
  <c r="H1331" i="37"/>
  <c r="H1330" i="37"/>
  <c r="H1329" i="37"/>
  <c r="H1328" i="37"/>
  <c r="H1327" i="37"/>
  <c r="H1326" i="37"/>
  <c r="H1322" i="37"/>
  <c r="H1320" i="37"/>
  <c r="H1315" i="37"/>
  <c r="H1314" i="37"/>
  <c r="H1313" i="37"/>
  <c r="H1311" i="37"/>
  <c r="H1309" i="37"/>
  <c r="H1306" i="37"/>
  <c r="H1305" i="37"/>
  <c r="H1301" i="37"/>
  <c r="H1300" i="37"/>
  <c r="H1297" i="37"/>
  <c r="H1296" i="37"/>
  <c r="H1294" i="37"/>
  <c r="H1291" i="37"/>
  <c r="H1290" i="37"/>
  <c r="H1289" i="37"/>
  <c r="H1285" i="37"/>
  <c r="H1284" i="37"/>
  <c r="H1281" i="37"/>
  <c r="H1280" i="37"/>
  <c r="H1277" i="37"/>
  <c r="H1276" i="37"/>
  <c r="H1273" i="37"/>
  <c r="H1272" i="37"/>
  <c r="H1269" i="37"/>
  <c r="H1268" i="37"/>
  <c r="H1265" i="37"/>
  <c r="H1264" i="37"/>
  <c r="H1261" i="37"/>
  <c r="H1260"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5" i="37"/>
  <c r="H1194" i="37"/>
  <c r="H1193" i="37"/>
  <c r="H1190" i="37"/>
  <c r="H1189" i="37"/>
  <c r="H1185" i="37"/>
  <c r="H1184" i="37"/>
  <c r="H1183" i="37"/>
  <c r="H1182" i="37"/>
  <c r="H1181" i="37"/>
  <c r="H1180" i="37"/>
  <c r="H1179" i="37"/>
  <c r="H1178" i="37"/>
  <c r="H1177" i="37"/>
  <c r="H1176" i="37"/>
  <c r="H1175" i="37"/>
  <c r="H1174" i="37"/>
  <c r="H1173" i="37"/>
  <c r="H1172" i="37"/>
  <c r="H1171" i="37"/>
  <c r="H1170" i="37"/>
  <c r="H1167" i="37"/>
  <c r="H1166" i="37"/>
  <c r="H1165" i="37"/>
  <c r="H1163" i="37"/>
  <c r="H1162" i="37"/>
  <c r="H1161" i="37"/>
  <c r="H1157" i="37"/>
  <c r="H1156" i="37"/>
  <c r="H1155" i="37"/>
  <c r="H1151" i="37"/>
  <c r="H1149" i="37"/>
  <c r="H1148" i="37"/>
  <c r="H1147" i="37"/>
  <c r="H1146" i="37"/>
  <c r="H1145" i="37"/>
  <c r="H1144" i="37"/>
  <c r="H1142" i="37"/>
  <c r="H1136" i="37"/>
  <c r="H1132" i="37"/>
  <c r="H1131" i="37"/>
  <c r="H1130"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4" i="37"/>
  <c r="H1063" i="37"/>
  <c r="H1060" i="37"/>
  <c r="H1059" i="37"/>
  <c r="H1055" i="37"/>
  <c r="H1054" i="37"/>
  <c r="H1053" i="37"/>
  <c r="H1052" i="37"/>
  <c r="H1051" i="37"/>
  <c r="H1047" i="37"/>
  <c r="H1046"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0" i="37"/>
  <c r="H1009" i="37"/>
  <c r="H1007" i="37"/>
  <c r="H1005" i="37"/>
  <c r="H1004" i="37"/>
  <c r="H1002" i="37"/>
  <c r="H1001" i="37"/>
  <c r="H999" i="37"/>
  <c r="H998" i="37"/>
  <c r="H995" i="37"/>
  <c r="H994" i="37"/>
  <c r="H993" i="37"/>
  <c r="H991" i="37"/>
  <c r="H989"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90" i="37"/>
  <c r="H188" i="37"/>
  <c r="H187" i="37"/>
  <c r="H185" i="37"/>
  <c r="H182" i="37"/>
  <c r="H181" i="37"/>
  <c r="H180" i="37"/>
  <c r="H178" i="37"/>
  <c r="H177" i="37"/>
  <c r="H176" i="37"/>
  <c r="H174" i="37"/>
  <c r="H173" i="37"/>
  <c r="H172" i="37"/>
  <c r="H171" i="37"/>
  <c r="H170" i="37"/>
  <c r="H168" i="37"/>
  <c r="H166" i="37"/>
  <c r="H165" i="37"/>
  <c r="H164" i="37"/>
  <c r="H160" i="37"/>
  <c r="H158" i="37"/>
  <c r="H155" i="37"/>
  <c r="H154" i="37"/>
  <c r="H153" i="37"/>
  <c r="H152" i="37"/>
  <c r="H148" i="37"/>
  <c r="H147" i="37"/>
  <c r="H146" i="37"/>
  <c r="H145" i="37"/>
  <c r="H144" i="37"/>
  <c r="H143" i="37"/>
  <c r="H142" i="37"/>
  <c r="H141" i="37"/>
  <c r="H140" i="37"/>
  <c r="H139" i="37"/>
  <c r="H136" i="37"/>
  <c r="H135" i="37"/>
  <c r="H134" i="37"/>
  <c r="H130"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E5" i="3" s="1"/>
  <c r="B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H28" i="3"/>
  <c r="E28" i="3"/>
  <c r="G29" i="3"/>
  <c r="E29" i="3" s="1"/>
  <c r="B29" i="3" s="1"/>
  <c r="H29" i="3"/>
  <c r="G31" i="3"/>
  <c r="H31" i="3"/>
  <c r="G32" i="3"/>
  <c r="H32" i="3"/>
  <c r="G33" i="3"/>
  <c r="H33" i="3"/>
  <c r="G34" i="3"/>
  <c r="H34" i="3"/>
  <c r="G35" i="3"/>
  <c r="H35" i="3"/>
  <c r="G36" i="3"/>
  <c r="H36" i="3"/>
  <c r="G37" i="3"/>
  <c r="H37" i="3"/>
  <c r="E37" i="3" s="1"/>
  <c r="B37" i="3" s="1"/>
  <c r="G38" i="3"/>
  <c r="H38" i="3"/>
  <c r="E38" i="3"/>
  <c r="G39" i="3"/>
  <c r="H39" i="3"/>
  <c r="G40" i="3"/>
  <c r="H40" i="3"/>
  <c r="G41" i="3"/>
  <c r="H41" i="3"/>
  <c r="G42" i="3"/>
  <c r="E42" i="3" s="1"/>
  <c r="B42" i="3" s="1"/>
  <c r="H42" i="3"/>
  <c r="G43" i="3"/>
  <c r="H43" i="3"/>
  <c r="G44" i="3"/>
  <c r="H44" i="3"/>
  <c r="G45" i="3"/>
  <c r="H45" i="3"/>
  <c r="G46" i="3"/>
  <c r="H46" i="3"/>
  <c r="E46" i="3"/>
  <c r="G47" i="3"/>
  <c r="H47" i="3"/>
  <c r="G48" i="3"/>
  <c r="H48" i="3"/>
  <c r="G49" i="3"/>
  <c r="E49" i="3" s="1"/>
  <c r="B49" i="3" s="1"/>
  <c r="H49" i="3"/>
  <c r="G50" i="3"/>
  <c r="H50" i="3"/>
  <c r="E50" i="3" s="1"/>
  <c r="B50" i="3" s="1"/>
  <c r="G51" i="3"/>
  <c r="H51" i="3"/>
  <c r="G52" i="3"/>
  <c r="H52" i="3"/>
  <c r="G53" i="3"/>
  <c r="H53" i="3"/>
  <c r="E53" i="3"/>
  <c r="B53" i="3" s="1"/>
  <c r="G54" i="3"/>
  <c r="E54" i="3" s="1"/>
  <c r="B54" i="3" s="1"/>
  <c r="H54" i="3"/>
  <c r="G55" i="3"/>
  <c r="E55" i="3" s="1"/>
  <c r="H55" i="3"/>
  <c r="G56" i="3"/>
  <c r="H56" i="3"/>
  <c r="G57" i="3"/>
  <c r="E57" i="3" s="1"/>
  <c r="B57" i="3" s="1"/>
  <c r="H57" i="3"/>
  <c r="G58" i="3"/>
  <c r="H58" i="3"/>
  <c r="E58" i="3"/>
  <c r="G59" i="3"/>
  <c r="H59" i="3"/>
  <c r="G60" i="3"/>
  <c r="H60" i="3"/>
  <c r="G61" i="3"/>
  <c r="H61" i="3"/>
  <c r="E61" i="3"/>
  <c r="B61" i="3" s="1"/>
  <c r="G62" i="3"/>
  <c r="E62" i="3" s="1"/>
  <c r="B62" i="3" s="1"/>
  <c r="H62" i="3"/>
  <c r="G63" i="3"/>
  <c r="H63" i="3"/>
  <c r="G64" i="3"/>
  <c r="H64" i="3"/>
  <c r="G65" i="3"/>
  <c r="H65" i="3"/>
  <c r="G66" i="3"/>
  <c r="E66" i="3" s="1"/>
  <c r="B66" i="3" s="1"/>
  <c r="H66" i="3"/>
  <c r="G67" i="3"/>
  <c r="H67" i="3"/>
  <c r="G68" i="3"/>
  <c r="H68" i="3"/>
  <c r="G69" i="3"/>
  <c r="H69" i="3"/>
  <c r="E69" i="3" s="1"/>
  <c r="B69" i="3" s="1"/>
  <c r="G70" i="3"/>
  <c r="H70" i="3"/>
  <c r="E70" i="3"/>
  <c r="G71" i="3"/>
  <c r="H71" i="3"/>
  <c r="G72" i="3"/>
  <c r="H72" i="3"/>
  <c r="G73" i="3"/>
  <c r="H73" i="3"/>
  <c r="G74" i="3"/>
  <c r="E74" i="3" s="1"/>
  <c r="B74" i="3" s="1"/>
  <c r="H74" i="3"/>
  <c r="G75" i="3"/>
  <c r="H75" i="3"/>
  <c r="G76" i="3"/>
  <c r="H76" i="3"/>
  <c r="G77" i="3"/>
  <c r="H77" i="3"/>
  <c r="E77" i="3" s="1"/>
  <c r="B77" i="3" s="1"/>
  <c r="G78" i="3"/>
  <c r="H78" i="3"/>
  <c r="E78" i="3"/>
  <c r="G79" i="3"/>
  <c r="E79" i="3" s="1"/>
  <c r="H79" i="3"/>
  <c r="G80" i="3"/>
  <c r="H80" i="3"/>
  <c r="G81" i="3"/>
  <c r="E81" i="3" s="1"/>
  <c r="B81" i="3" s="1"/>
  <c r="H81" i="3"/>
  <c r="G82" i="3"/>
  <c r="H82" i="3"/>
  <c r="E82" i="3" s="1"/>
  <c r="B82" i="3" s="1"/>
  <c r="G83" i="3"/>
  <c r="H83" i="3"/>
  <c r="G84" i="3"/>
  <c r="H84" i="3"/>
  <c r="G85" i="3"/>
  <c r="H85" i="3"/>
  <c r="E85" i="3"/>
  <c r="B85" i="3" s="1"/>
  <c r="G86" i="3"/>
  <c r="E86" i="3" s="1"/>
  <c r="B86" i="3" s="1"/>
  <c r="H86" i="3"/>
  <c r="G87" i="3"/>
  <c r="E87" i="3" s="1"/>
  <c r="H87" i="3"/>
  <c r="G88" i="3"/>
  <c r="H88" i="3"/>
  <c r="G89" i="3"/>
  <c r="E89" i="3" s="1"/>
  <c r="B89" i="3" s="1"/>
  <c r="H89" i="3"/>
  <c r="G90" i="3"/>
  <c r="H90" i="3"/>
  <c r="E90" i="3"/>
  <c r="G91" i="3"/>
  <c r="H91" i="3"/>
  <c r="G92" i="3"/>
  <c r="H92" i="3"/>
  <c r="G93" i="3"/>
  <c r="H93" i="3"/>
  <c r="E93" i="3"/>
  <c r="B93" i="3" s="1"/>
  <c r="G94" i="3"/>
  <c r="E94" i="3" s="1"/>
  <c r="B94" i="3" s="1"/>
  <c r="H94" i="3"/>
  <c r="G95" i="3"/>
  <c r="H95" i="3"/>
  <c r="G96" i="3"/>
  <c r="H96" i="3"/>
  <c r="G97" i="3"/>
  <c r="H97" i="3"/>
  <c r="G98" i="3"/>
  <c r="E98" i="3" s="1"/>
  <c r="B98" i="3" s="1"/>
  <c r="H98" i="3"/>
  <c r="G99" i="3"/>
  <c r="H99" i="3"/>
  <c r="G100" i="3"/>
  <c r="H100" i="3"/>
  <c r="G101" i="3"/>
  <c r="H101" i="3"/>
  <c r="E101" i="3" s="1"/>
  <c r="B101" i="3" s="1"/>
  <c r="G102" i="3"/>
  <c r="H102" i="3"/>
  <c r="E102" i="3"/>
  <c r="G103" i="3"/>
  <c r="H103" i="3"/>
  <c r="G104" i="3"/>
  <c r="H104" i="3"/>
  <c r="G105" i="3"/>
  <c r="H105" i="3"/>
  <c r="G106" i="3"/>
  <c r="E106" i="3" s="1"/>
  <c r="B106" i="3" s="1"/>
  <c r="H106" i="3"/>
  <c r="G107" i="3"/>
  <c r="H107" i="3"/>
  <c r="G108" i="3"/>
  <c r="H108" i="3"/>
  <c r="G109" i="3"/>
  <c r="H109" i="3"/>
  <c r="E109" i="3" s="1"/>
  <c r="B109" i="3" s="1"/>
  <c r="G110" i="3"/>
  <c r="H110" i="3"/>
  <c r="E110" i="3"/>
  <c r="G111" i="3"/>
  <c r="E111" i="3" s="1"/>
  <c r="B111" i="3" s="1"/>
  <c r="H111" i="3"/>
  <c r="G112" i="3"/>
  <c r="H112" i="3"/>
  <c r="G113" i="3"/>
  <c r="E113" i="3" s="1"/>
  <c r="B113" i="3" s="1"/>
  <c r="H113" i="3"/>
  <c r="G114" i="3"/>
  <c r="H114" i="3"/>
  <c r="E114" i="3" s="1"/>
  <c r="B114" i="3" s="1"/>
  <c r="G115" i="3"/>
  <c r="H115" i="3"/>
  <c r="G116" i="3"/>
  <c r="H116" i="3"/>
  <c r="G117" i="3"/>
  <c r="H117" i="3"/>
  <c r="E117" i="3"/>
  <c r="B117" i="3" s="1"/>
  <c r="G118" i="3"/>
  <c r="E118" i="3" s="1"/>
  <c r="B118" i="3" s="1"/>
  <c r="H118" i="3"/>
  <c r="G119" i="3"/>
  <c r="E119" i="3" s="1"/>
  <c r="H119" i="3"/>
  <c r="G120" i="3"/>
  <c r="H120" i="3"/>
  <c r="G121" i="3"/>
  <c r="E121" i="3" s="1"/>
  <c r="B121" i="3" s="1"/>
  <c r="H121" i="3"/>
  <c r="G122" i="3"/>
  <c r="H122" i="3"/>
  <c r="E122" i="3"/>
  <c r="G123" i="3"/>
  <c r="H123" i="3"/>
  <c r="G124" i="3"/>
  <c r="H124" i="3"/>
  <c r="G125" i="3"/>
  <c r="H125" i="3"/>
  <c r="E125" i="3"/>
  <c r="B125" i="3" s="1"/>
  <c r="G126" i="3"/>
  <c r="E126" i="3" s="1"/>
  <c r="B126" i="3" s="1"/>
  <c r="H126" i="3"/>
  <c r="G127" i="3"/>
  <c r="H127" i="3"/>
  <c r="G128" i="3"/>
  <c r="H128" i="3"/>
  <c r="G129" i="3"/>
  <c r="H129" i="3"/>
  <c r="E129" i="3" s="1"/>
  <c r="B129" i="3" s="1"/>
  <c r="G130" i="3"/>
  <c r="H130" i="3"/>
  <c r="E130" i="3"/>
  <c r="G131" i="3"/>
  <c r="E131" i="3" s="1"/>
  <c r="H131" i="3"/>
  <c r="G132" i="3"/>
  <c r="H132" i="3"/>
  <c r="G133" i="3"/>
  <c r="E133" i="3" s="1"/>
  <c r="B133" i="3" s="1"/>
  <c r="H133" i="3"/>
  <c r="G134" i="3"/>
  <c r="E134" i="3" s="1"/>
  <c r="B134" i="3" s="1"/>
  <c r="H134" i="3"/>
  <c r="G135" i="3"/>
  <c r="H135" i="3"/>
  <c r="G136" i="3"/>
  <c r="E136" i="3" s="1"/>
  <c r="H136" i="3"/>
  <c r="G137" i="3"/>
  <c r="H137" i="3"/>
  <c r="E137" i="3" s="1"/>
  <c r="B137" i="3" s="1"/>
  <c r="G138" i="3"/>
  <c r="H138" i="3"/>
  <c r="E138" i="3"/>
  <c r="G140" i="3"/>
  <c r="H140" i="3"/>
  <c r="G141" i="3"/>
  <c r="H141" i="3"/>
  <c r="E141" i="3" s="1"/>
  <c r="B141" i="3" s="1"/>
  <c r="G142" i="3"/>
  <c r="H142" i="3"/>
  <c r="E142" i="3"/>
  <c r="G143" i="3"/>
  <c r="E143" i="3" s="1"/>
  <c r="H143" i="3"/>
  <c r="G144" i="3"/>
  <c r="H144" i="3"/>
  <c r="G145" i="3"/>
  <c r="E145" i="3" s="1"/>
  <c r="B145" i="3" s="1"/>
  <c r="H145" i="3"/>
  <c r="G146" i="3"/>
  <c r="E146" i="3" s="1"/>
  <c r="B146" i="3" s="1"/>
  <c r="H146" i="3"/>
  <c r="G147" i="3"/>
  <c r="H147" i="3"/>
  <c r="G148" i="3"/>
  <c r="H148" i="3"/>
  <c r="G149" i="3"/>
  <c r="H149" i="3"/>
  <c r="E149" i="3" s="1"/>
  <c r="B149" i="3" s="1"/>
  <c r="G150" i="3"/>
  <c r="H150" i="3"/>
  <c r="E150" i="3"/>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B164" i="3" s="1"/>
  <c r="G166" i="3"/>
  <c r="E166" i="3" s="1"/>
  <c r="B166" i="3" s="1"/>
  <c r="G212" i="3"/>
  <c r="H212" i="3"/>
  <c r="G260" i="3"/>
  <c r="E260" i="3" s="1"/>
  <c r="H260" i="3"/>
  <c r="G263" i="3"/>
  <c r="H263" i="3"/>
  <c r="G264" i="3"/>
  <c r="H264" i="3"/>
  <c r="E264" i="3" s="1"/>
  <c r="B264" i="3" s="1"/>
  <c r="G265" i="3"/>
  <c r="H265" i="3"/>
  <c r="E265" i="3"/>
  <c r="G268" i="3"/>
  <c r="E268" i="3" s="1"/>
  <c r="B268" i="3" s="1"/>
  <c r="H268" i="3"/>
  <c r="G269" i="3"/>
  <c r="E269" i="3" s="1"/>
  <c r="B269" i="3" s="1"/>
  <c r="H269" i="3"/>
  <c r="G270" i="3"/>
  <c r="H270" i="3"/>
  <c r="G271" i="3"/>
  <c r="H271" i="3"/>
  <c r="G272" i="3"/>
  <c r="H272" i="3"/>
  <c r="E272" i="3" s="1"/>
  <c r="B272" i="3" s="1"/>
  <c r="G273" i="3"/>
  <c r="H273" i="3"/>
  <c r="E273" i="3"/>
  <c r="G274" i="3"/>
  <c r="E274" i="3" s="1"/>
  <c r="H274" i="3"/>
  <c r="G275" i="3"/>
  <c r="H275" i="3"/>
  <c r="G276" i="3"/>
  <c r="E276" i="3" s="1"/>
  <c r="B276" i="3" s="1"/>
  <c r="H276" i="3"/>
  <c r="G277" i="3"/>
  <c r="E277" i="3" s="1"/>
  <c r="B277" i="3" s="1"/>
  <c r="H277" i="3"/>
  <c r="G278" i="3"/>
  <c r="E278" i="3" s="1"/>
  <c r="G279" i="3"/>
  <c r="E279" i="3" s="1"/>
  <c r="B279" i="3" s="1"/>
  <c r="H279" i="3"/>
  <c r="G280" i="3"/>
  <c r="H280" i="3"/>
  <c r="G283" i="3"/>
  <c r="H283" i="3"/>
  <c r="E283" i="3"/>
  <c r="G285" i="3"/>
  <c r="E285" i="3" s="1"/>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2" i="3" s="1"/>
  <c r="F293" i="3"/>
  <c r="F291" i="3"/>
  <c r="F288" i="3" s="1"/>
  <c r="F290" i="3"/>
  <c r="F289" i="3"/>
  <c r="F287" i="3"/>
  <c r="F286" i="3"/>
  <c r="F285" i="3"/>
  <c r="B285" i="3"/>
  <c r="F284" i="3"/>
  <c r="F283" i="3"/>
  <c r="B283" i="3" s="1"/>
  <c r="F282" i="3"/>
  <c r="F281" i="3"/>
  <c r="F280" i="3"/>
  <c r="F279" i="3"/>
  <c r="F278" i="3"/>
  <c r="F277" i="3"/>
  <c r="F276" i="3"/>
  <c r="F275" i="3"/>
  <c r="F274" i="3"/>
  <c r="B274" i="3" s="1"/>
  <c r="F273" i="3"/>
  <c r="B273" i="3" s="1"/>
  <c r="F272" i="3"/>
  <c r="F271" i="3"/>
  <c r="F270" i="3"/>
  <c r="F269" i="3"/>
  <c r="F268" i="3"/>
  <c r="F267" i="3"/>
  <c r="F266" i="3"/>
  <c r="F261" i="3" s="1"/>
  <c r="F265" i="3"/>
  <c r="B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L208" i="3"/>
  <c r="F208" i="3"/>
  <c r="B208" i="3" s="1"/>
  <c r="L207" i="3"/>
  <c r="M207" i="3"/>
  <c r="L206" i="3"/>
  <c r="M206" i="3"/>
  <c r="L205" i="3"/>
  <c r="M205" i="3"/>
  <c r="L204" i="3"/>
  <c r="M204" i="3"/>
  <c r="L203" i="3"/>
  <c r="M203" i="3"/>
  <c r="L202" i="3"/>
  <c r="M202" i="3"/>
  <c r="L201" i="3"/>
  <c r="M201" i="3"/>
  <c r="L200" i="3"/>
  <c r="F200" i="3" s="1"/>
  <c r="B200" i="3" s="1"/>
  <c r="M200" i="3"/>
  <c r="L199" i="3"/>
  <c r="M199" i="3"/>
  <c r="B151" i="3"/>
  <c r="B150" i="3"/>
  <c r="B143" i="3"/>
  <c r="B142" i="3"/>
  <c r="B138" i="3"/>
  <c r="B136" i="3"/>
  <c r="B131" i="3"/>
  <c r="B130" i="3"/>
  <c r="B122" i="3"/>
  <c r="B119" i="3"/>
  <c r="B110" i="3"/>
  <c r="B102" i="3"/>
  <c r="B90" i="3"/>
  <c r="B87" i="3"/>
  <c r="B79" i="3"/>
  <c r="B78" i="3"/>
  <c r="B70" i="3"/>
  <c r="B58" i="3"/>
  <c r="B55" i="3"/>
  <c r="B46" i="3"/>
  <c r="B38" i="3"/>
  <c r="B28"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H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266" i="37" l="1"/>
  <c r="E30" i="3"/>
  <c r="B30" i="3" s="1"/>
  <c r="G1225" i="37"/>
  <c r="H997" i="37"/>
  <c r="G1007" i="37"/>
  <c r="H1008" i="37"/>
  <c r="G1233" i="37"/>
  <c r="H1252" i="37"/>
  <c r="G1221" i="37"/>
  <c r="E263" i="3"/>
  <c r="B263" i="3" s="1"/>
  <c r="G1146" i="37"/>
  <c r="F201" i="3"/>
  <c r="B201" i="3" s="1"/>
  <c r="G1150" i="37"/>
  <c r="D254" i="27"/>
  <c r="C1219" i="37" s="1"/>
  <c r="F255" i="27"/>
  <c r="G1209" i="37"/>
  <c r="G1137" i="37"/>
  <c r="E280" i="3"/>
  <c r="B280" i="3" s="1"/>
  <c r="F58" i="27"/>
  <c r="G1025" i="37"/>
  <c r="G1011" i="37"/>
  <c r="G1005" i="37"/>
  <c r="G1001" i="37"/>
  <c r="G989" i="37"/>
  <c r="G986" i="37"/>
  <c r="G665" i="37"/>
  <c r="H689" i="37"/>
  <c r="G362" i="37"/>
  <c r="F420" i="1"/>
  <c r="H286" i="37"/>
  <c r="D204" i="1"/>
  <c r="C194" i="37" s="1"/>
  <c r="H209" i="37"/>
  <c r="H193" i="37"/>
  <c r="G191" i="37"/>
  <c r="G189" i="37"/>
  <c r="G185" i="37"/>
  <c r="E45" i="3"/>
  <c r="B45" i="3" s="1"/>
  <c r="F205" i="3"/>
  <c r="B205" i="3" s="1"/>
  <c r="G181" i="37"/>
  <c r="G180" i="37"/>
  <c r="G177" i="37"/>
  <c r="G176" i="37"/>
  <c r="H169" i="37"/>
  <c r="F177" i="1"/>
  <c r="G166" i="37"/>
  <c r="G165" i="37"/>
  <c r="G163" i="37"/>
  <c r="F167" i="1"/>
  <c r="F204" i="3"/>
  <c r="B204" i="3" s="1"/>
  <c r="F161" i="1"/>
  <c r="D160" i="1"/>
  <c r="F160" i="1" s="1"/>
  <c r="F138" i="1"/>
  <c r="H129" i="37"/>
  <c r="G127" i="37"/>
  <c r="F135" i="1"/>
  <c r="G117" i="37"/>
  <c r="G65" i="37"/>
  <c r="G59" i="37"/>
  <c r="F68" i="1"/>
  <c r="G1399" i="37"/>
  <c r="G1491" i="37"/>
  <c r="H1473" i="37"/>
  <c r="G1468" i="37"/>
  <c r="G1444" i="37"/>
  <c r="G644" i="37"/>
  <c r="G209" i="37"/>
  <c r="G193" i="37"/>
  <c r="G190" i="37"/>
  <c r="E47" i="3"/>
  <c r="B47" i="3" s="1"/>
  <c r="F209" i="3"/>
  <c r="B209" i="3" s="1"/>
  <c r="G184" i="37"/>
  <c r="G183" i="37"/>
  <c r="G179" i="37"/>
  <c r="G174" i="37"/>
  <c r="G170" i="37"/>
  <c r="G152" i="37"/>
  <c r="G156" i="37"/>
  <c r="H66" i="37"/>
  <c r="E34" i="3"/>
  <c r="B34" i="3" s="1"/>
  <c r="I14" i="3"/>
  <c r="H173" i="3"/>
  <c r="F466" i="1"/>
  <c r="F546" i="1"/>
  <c r="D424" i="1"/>
  <c r="D18" i="27"/>
  <c r="C983" i="37" s="1"/>
  <c r="D92" i="27"/>
  <c r="C1057" i="37" s="1"/>
  <c r="H1295" i="37"/>
  <c r="D13" i="30"/>
  <c r="C1469" i="37" s="1"/>
  <c r="H1469" i="37" s="1"/>
  <c r="L20" i="37"/>
  <c r="E105" i="3"/>
  <c r="B105" i="3" s="1"/>
  <c r="E103" i="3"/>
  <c r="B103" i="3" s="1"/>
  <c r="E73" i="3"/>
  <c r="B73" i="3" s="1"/>
  <c r="E71" i="3"/>
  <c r="B71" i="3" s="1"/>
  <c r="E41" i="3"/>
  <c r="B41" i="3" s="1"/>
  <c r="E39" i="3"/>
  <c r="B39" i="3" s="1"/>
  <c r="I1438" i="37"/>
  <c r="F71" i="1"/>
  <c r="F196" i="1"/>
  <c r="F584" i="1"/>
  <c r="F632"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H284" i="3" s="1"/>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485" i="37"/>
  <c r="G1439" i="37"/>
  <c r="I1439" i="37" s="1"/>
  <c r="G1435" i="37"/>
  <c r="I1435" i="37" s="1"/>
  <c r="G1346" i="37"/>
  <c r="H1497" i="37"/>
  <c r="G1497" i="37"/>
  <c r="G1557" i="37"/>
  <c r="G1388" i="37"/>
  <c r="G1384" i="37"/>
  <c r="G1369" i="37"/>
  <c r="H1369" i="37"/>
  <c r="G1365" i="37"/>
  <c r="H1365" i="37"/>
  <c r="G1341" i="37"/>
  <c r="H1341" i="37"/>
  <c r="F421" i="1"/>
  <c r="F430" i="1"/>
  <c r="F522" i="1"/>
  <c r="F608" i="1"/>
  <c r="F620" i="1"/>
  <c r="E141" i="1"/>
  <c r="D131" i="37" s="1"/>
  <c r="H273" i="37"/>
  <c r="E257" i="1"/>
  <c r="D247" i="37" s="1"/>
  <c r="D134" i="1"/>
  <c r="H41" i="37"/>
  <c r="D518" i="1"/>
  <c r="C506" i="37" s="1"/>
  <c r="G481" i="37"/>
  <c r="D223" i="1"/>
  <c r="D628" i="1"/>
  <c r="F51" i="27"/>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97" i="3"/>
  <c r="B97" i="3" s="1"/>
  <c r="E95" i="3"/>
  <c r="B95" i="3" s="1"/>
  <c r="E65" i="3"/>
  <c r="B65" i="3" s="1"/>
  <c r="E63" i="3"/>
  <c r="B63" i="3" s="1"/>
  <c r="E33" i="3"/>
  <c r="B33" i="3" s="1"/>
  <c r="E31" i="3"/>
  <c r="B31" i="3" s="1"/>
  <c r="G1561" i="37"/>
  <c r="G1489" i="37"/>
  <c r="I1444" i="37"/>
  <c r="G1437" i="37"/>
  <c r="I1432" i="37"/>
  <c r="I1430" i="37"/>
  <c r="I1429" i="37"/>
  <c r="I1427" i="37"/>
  <c r="G1385" i="37"/>
  <c r="H1374" i="37"/>
  <c r="G1344" i="37"/>
  <c r="G1559" i="37"/>
  <c r="G1555" i="37"/>
  <c r="G1539" i="37"/>
  <c r="G1535" i="37"/>
  <c r="G1519" i="37"/>
  <c r="G1515" i="37"/>
  <c r="G1507" i="37"/>
  <c r="G1500" i="37"/>
  <c r="G1496" i="37"/>
  <c r="G1487" i="37"/>
  <c r="G1483" i="37"/>
  <c r="G1479" i="37"/>
  <c r="G1472" i="37"/>
  <c r="G1467" i="37"/>
  <c r="G1447" i="37"/>
  <c r="G1407" i="37"/>
  <c r="G1394" i="37"/>
  <c r="G1390" i="37"/>
  <c r="G1373" i="37"/>
  <c r="G1353" i="37"/>
  <c r="G1349" i="37"/>
  <c r="H1262" i="37"/>
  <c r="H1266" i="37"/>
  <c r="H1270" i="37"/>
  <c r="H1274" i="37"/>
  <c r="H1278" i="37"/>
  <c r="H1282" i="37"/>
  <c r="H1286" i="37"/>
  <c r="H1298" i="37"/>
  <c r="H1302" i="37"/>
  <c r="H1307" i="37"/>
  <c r="H1323" i="37"/>
  <c r="H1347" i="37"/>
  <c r="H1436" i="37"/>
  <c r="I1436" i="37" s="1"/>
  <c r="H1440" i="37"/>
  <c r="I1440" i="37" s="1"/>
  <c r="H1447" i="37"/>
  <c r="G1547" i="37"/>
  <c r="G1543" i="37"/>
  <c r="G1527" i="37"/>
  <c r="G1523" i="37"/>
  <c r="G1492" i="37"/>
  <c r="G1475" i="37"/>
  <c r="G1408" i="37"/>
  <c r="G1395" i="37"/>
  <c r="G1391" i="37"/>
  <c r="G1389" i="37"/>
  <c r="G1374" i="37"/>
  <c r="G1354" i="37"/>
  <c r="G1350" i="37"/>
  <c r="G1210" i="37"/>
  <c r="G1133" i="37"/>
  <c r="G1129" i="37"/>
  <c r="G1124" i="37"/>
  <c r="G1120" i="37"/>
  <c r="G1118" i="37"/>
  <c r="G1094" i="37"/>
  <c r="G1090" i="37"/>
  <c r="G1038" i="37"/>
  <c r="G1008" i="37"/>
  <c r="G1002" i="37"/>
  <c r="G981" i="37"/>
  <c r="G619" i="37"/>
  <c r="G600" i="37"/>
  <c r="G555" i="37"/>
  <c r="G550" i="37"/>
  <c r="G549" i="37"/>
  <c r="G531" i="37"/>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1164" i="37"/>
  <c r="H1308" i="37"/>
  <c r="H1319" i="37"/>
  <c r="H1324" i="37"/>
  <c r="H1344" i="37"/>
  <c r="H1437" i="37"/>
  <c r="G1560" i="37"/>
  <c r="G1556" i="37"/>
  <c r="G1542" i="37"/>
  <c r="G1540" i="37"/>
  <c r="G1522" i="37"/>
  <c r="G1508" i="37"/>
  <c r="G1502" i="37"/>
  <c r="G1499" i="37"/>
  <c r="G1495" i="37"/>
  <c r="G1474" i="37"/>
  <c r="G1470" i="37"/>
  <c r="G1465" i="37"/>
  <c r="G1445" i="37"/>
  <c r="G1409" i="37"/>
  <c r="G1405" i="37"/>
  <c r="G1392" i="37"/>
  <c r="G1375" i="37"/>
  <c r="G1368" i="37"/>
  <c r="G1355" i="37"/>
  <c r="G1351"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11" i="37"/>
  <c r="G1135" i="37"/>
  <c r="G1125" i="37"/>
  <c r="G1121" i="37"/>
  <c r="G1110" i="37"/>
  <c r="G1106" i="37"/>
  <c r="G1095" i="37"/>
  <c r="G1091" i="37"/>
  <c r="G1035" i="37"/>
  <c r="G1009" i="37"/>
  <c r="G1003" i="37"/>
  <c r="G999" i="37"/>
  <c r="G995" i="37"/>
  <c r="G991" i="37"/>
  <c r="G982" i="37"/>
  <c r="G621" i="37"/>
  <c r="G601" i="37"/>
  <c r="G597" i="37"/>
  <c r="G587" i="37"/>
  <c r="G1301" i="37"/>
  <c r="G1297" i="37"/>
  <c r="G1285" i="37"/>
  <c r="G1281" i="37"/>
  <c r="G1277" i="37"/>
  <c r="G1273" i="37"/>
  <c r="G1269" i="37"/>
  <c r="G1265" i="37"/>
  <c r="G1261" i="37"/>
  <c r="G1207" i="37"/>
  <c r="G1193" i="37"/>
  <c r="G1189" i="37"/>
  <c r="G1167" i="37"/>
  <c r="G1163" i="37"/>
  <c r="G1157" i="37"/>
  <c r="G1136" i="37"/>
  <c r="G1036" i="37"/>
  <c r="G1004" i="37"/>
  <c r="G624" i="37"/>
  <c r="G602" i="37"/>
  <c r="G598" i="37"/>
  <c r="G570"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654" i="37"/>
  <c r="G650" i="37"/>
  <c r="G646" i="37"/>
  <c r="G622" i="37"/>
  <c r="G605" i="37"/>
  <c r="G588" i="37"/>
  <c r="G579" i="37"/>
  <c r="G556" i="37"/>
  <c r="G551" i="37"/>
  <c r="G532" i="37"/>
  <c r="G449" i="37"/>
  <c r="G431" i="37"/>
  <c r="G427" i="37"/>
  <c r="G332" i="37"/>
  <c r="G330" i="37"/>
  <c r="G306" i="37"/>
  <c r="G230" i="37"/>
  <c r="G228"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55" i="37"/>
  <c r="G651" i="37"/>
  <c r="G647" i="37"/>
  <c r="G643" i="37"/>
  <c r="G606" i="37"/>
  <c r="G589" i="37"/>
  <c r="G583" i="37"/>
  <c r="G580" i="37"/>
  <c r="G557" i="37"/>
  <c r="G552" i="37"/>
  <c r="G533" i="37"/>
  <c r="G515" i="37"/>
  <c r="G561" i="37"/>
  <c r="G508" i="37"/>
  <c r="G494" i="37"/>
  <c r="G437" i="37"/>
  <c r="G432" i="37"/>
  <c r="G428" i="37"/>
  <c r="G401" i="37"/>
  <c r="G307" i="37"/>
  <c r="G270" i="37"/>
  <c r="G256" i="37"/>
  <c r="G219" i="37"/>
  <c r="G207" i="37"/>
  <c r="G203" i="37"/>
  <c r="G197" i="37"/>
  <c r="G159" i="37"/>
  <c r="G133" i="37"/>
  <c r="G582" i="37"/>
  <c r="G547" i="37"/>
  <c r="G543" i="37"/>
  <c r="G522" i="37"/>
  <c r="G518" i="37"/>
  <c r="G509" i="37"/>
  <c r="G495" i="37"/>
  <c r="G447" i="37"/>
  <c r="G434" i="37"/>
  <c r="G429" i="37"/>
  <c r="G294" i="37"/>
  <c r="G277" i="37"/>
  <c r="G271" i="37"/>
  <c r="G257" i="37"/>
  <c r="G246" i="37"/>
  <c r="G240" i="37"/>
  <c r="G220" i="37"/>
  <c r="G204" i="37"/>
  <c r="G198" i="37"/>
  <c r="G160" i="37"/>
  <c r="G134" i="37"/>
  <c r="G96" i="37"/>
  <c r="G92" i="37"/>
  <c r="G90" i="37"/>
  <c r="G86" i="37"/>
  <c r="G80" i="37"/>
  <c r="G525" i="37"/>
  <c r="G517" i="37"/>
  <c r="G503" i="37"/>
  <c r="G499" i="37"/>
  <c r="G477" i="37"/>
  <c r="G465" i="37"/>
  <c r="G444" i="37"/>
  <c r="G440" i="37"/>
  <c r="G436" i="37"/>
  <c r="G402" i="37"/>
  <c r="G326" i="37"/>
  <c r="G314" i="37"/>
  <c r="G310" i="37"/>
  <c r="G308" i="37"/>
  <c r="G279" i="37"/>
  <c r="G275" i="37"/>
  <c r="G269" i="37"/>
  <c r="G255" i="37"/>
  <c r="G244" i="37"/>
  <c r="G231" i="37"/>
  <c r="G221" i="37"/>
  <c r="G215" i="37"/>
  <c r="G205" i="37"/>
  <c r="G201" i="37"/>
  <c r="G199" i="37"/>
  <c r="G171" i="37"/>
  <c r="G135" i="37"/>
  <c r="G98" i="37"/>
  <c r="G94" i="37"/>
  <c r="G82" i="37"/>
  <c r="G78"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12" i="37"/>
  <c r="G70" i="37"/>
  <c r="G64" i="37"/>
  <c r="G58" i="37"/>
  <c r="G50" i="37"/>
  <c r="G19" i="37"/>
  <c r="F84" i="27" l="1"/>
  <c r="G983" i="37"/>
  <c r="D13" i="27"/>
  <c r="F18" i="27"/>
  <c r="F647" i="1"/>
  <c r="G24" i="3"/>
  <c r="H24" i="3"/>
  <c r="C150" i="37"/>
  <c r="G132" i="37"/>
  <c r="H1486" i="37"/>
  <c r="D47" i="30"/>
  <c r="K57" i="42" s="1"/>
  <c r="G1469" i="37"/>
  <c r="G106" i="37"/>
  <c r="C1317" i="37"/>
  <c r="F42" i="36"/>
  <c r="C213" i="37"/>
  <c r="H213" i="37" s="1"/>
  <c r="F223" i="1"/>
  <c r="C124" i="37"/>
  <c r="F134" i="1"/>
  <c r="C291" i="37"/>
  <c r="F302" i="1"/>
  <c r="I1450" i="37"/>
  <c r="I1460" i="37"/>
  <c r="E163" i="3"/>
  <c r="B163" i="3" s="1"/>
  <c r="I1437" i="37"/>
  <c r="C412" i="37"/>
  <c r="F424" i="1"/>
  <c r="I1448" i="37"/>
  <c r="I1455" i="37"/>
  <c r="I1464" i="37"/>
  <c r="E24" i="3"/>
  <c r="B24" i="3" s="1"/>
  <c r="G1049" i="37"/>
  <c r="H635" i="37"/>
  <c r="C1371" i="37"/>
  <c r="F96" i="36"/>
  <c r="H1104" i="37"/>
  <c r="D1287" i="37"/>
  <c r="K47" i="42"/>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F13" i="27" l="1"/>
  <c r="H150" i="37"/>
  <c r="G150" i="37"/>
  <c r="G295" i="3"/>
  <c r="E295" i="3" s="1"/>
  <c r="B295" i="3" s="1"/>
  <c r="G1116" i="37"/>
  <c r="H1371" i="37"/>
  <c r="G1371" i="37"/>
  <c r="H124" i="37"/>
  <c r="G124" i="37"/>
  <c r="H1317" i="37"/>
  <c r="G1317" i="37"/>
  <c r="H128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B20" i="3" s="1"/>
  <c r="E17" i="3"/>
  <c r="B17" i="3" s="1"/>
  <c r="E13" i="3"/>
  <c r="B13" i="3" s="1"/>
  <c r="E9" i="3"/>
  <c r="B9" i="3" s="1"/>
  <c r="B158" i="3"/>
  <c r="E23" i="3"/>
  <c r="E25" i="42" s="1"/>
  <c r="B259" i="3" l="1"/>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<sst xmlns="http://schemas.openxmlformats.org/spreadsheetml/2006/main" count="4758" uniqueCount="4301">
  <si>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</si>
  <si>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</si>
  <si>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</si>
  <si>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</si>
  <si>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</si>
  <si>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</si>
  <si>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</si>
  <si>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</si>
  <si>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</si>
  <si>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</si>
  <si>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</si>
  <si>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</si>
  <si>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</si>
  <si>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</si>
  <si>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</si>
  <si>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</si>
  <si>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</si>
  <si>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</si>
  <si>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</si>
  <si>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</si>
  <si>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</si>
  <si>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</si>
  <si>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</si>
  <si>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</si>
  <si>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</si>
  <si>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</si>
  <si>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</si>
  <si>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</si>
  <si>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</si>
  <si>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</si>
  <si>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</si>
  <si>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</si>
  <si>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</si>
  <si>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</si>
  <si>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</si>
  <si>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</si>
  <si>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</si>
  <si>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</si>
  <si>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</si>
  <si>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</si>
  <si>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</si>
  <si>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</si>
  <si>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</si>
  <si>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</si>
  <si>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</si>
  <si>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</si>
  <si>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</si>
  <si>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</si>
  <si>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</si>
  <si>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</si>
  <si>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</si>
  <si>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</si>
  <si>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</si>
  <si>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</si>
  <si>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</si>
  <si>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</si>
  <si>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</si>
  <si>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</si>
  <si>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</si>
  <si>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</si>
  <si>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</si>
  <si>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</si>
  <si>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</si>
  <si>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</si>
  <si>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</si>
  <si>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</si>
  <si>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</si>
  <si>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</si>
  <si>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</si>
  <si>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</si>
  <si>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</si>
  <si>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</si>
  <si>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</si>
  <si>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</si>
  <si>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</si>
  <si>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</si>
  <si>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</si>
  <si>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</si>
  <si>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</si>
  <si>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</si>
  <si>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</si>
  <si>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</si>
  <si>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</si>
  <si>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</si>
  <si>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</si>
  <si>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</si>
  <si>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</si>
  <si>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</si>
  <si>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</si>
  <si>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</si>
  <si>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</si>
  <si>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</si>
  <si>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</si>
  <si>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</si>
  <si>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</si>
  <si>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</si>
  <si>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</si>
  <si>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</si>
  <si>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</si>
  <si>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</si>
  <si>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</si>
  <si>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</si>
  <si>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</si>
  <si>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</si>
  <si>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</si>
  <si>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</si>
  <si>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</si>
  <si>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</si>
  <si>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</si>
  <si>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</si>
  <si>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</si>
  <si>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</si>
  <si>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</si>
  <si>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</si>
  <si>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</si>
  <si>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</si>
  <si>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</si>
  <si>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</si>
  <si>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</si>
  <si>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</si>
  <si>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</si>
  <si>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</si>
  <si>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</si>
  <si>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</si>
  <si>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</si>
  <si>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</si>
  <si>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</si>
  <si>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</si>
  <si>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</si>
  <si>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</si>
  <si>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</si>
  <si>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</si>
  <si>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</si>
  <si>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</si>
  <si>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</si>
  <si>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</si>
  <si>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</si>
  <si>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</si>
  <si>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</si>
  <si>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</si>
  <si>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</si>
  <si>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</si>
  <si>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</si>
  <si>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</si>
  <si>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</si>
  <si>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</si>
  <si>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</si>
  <si>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</si>
  <si>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</si>
  <si>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</si>
  <si>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</si>
  <si>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</si>
  <si>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</si>
  <si>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</si>
  <si>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</si>
  <si>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</si>
  <si>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</si>
  <si>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</si>
  <si>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</si>
  <si>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</si>
  <si>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</si>
  <si>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</si>
  <si>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</si>
  <si>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</si>
  <si>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</si>
  <si>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</si>
  <si>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</si>
  <si>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</si>
  <si>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</si>
  <si>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</si>
  <si>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</si>
  <si>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</si>
  <si>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</si>
  <si>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</si>
  <si>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</si>
  <si>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</si>
  <si>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</si>
  <si>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</si>
  <si>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</si>
  <si>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</si>
  <si>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</si>
  <si>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</si>
  <si>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</si>
  <si>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</si>
  <si>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</si>
  <si>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</si>
  <si>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</si>
  <si>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</si>
  <si>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</si>
  <si>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</si>
  <si>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</si>
  <si>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</si>
  <si>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</si>
  <si>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</si>
  <si>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</si>
  <si>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</si>
  <si>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</si>
  <si>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</si>
  <si>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</si>
  <si>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</si>
  <si>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</si>
  <si>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</si>
  <si>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</si>
  <si>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</si>
  <si>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</si>
  <si>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</si>
  <si>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</si>
  <si>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</si>
  <si>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</si>
  <si>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</si>
  <si>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</si>
  <si>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</si>
  <si>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</si>
  <si>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</si>
  <si>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</si>
  <si>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</si>
  <si>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</si>
  <si>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</si>
  <si>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</si>
  <si>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</si>
  <si>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</si>
  <si>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</si>
  <si>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</si>
  <si>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</si>
  <si>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</si>
  <si>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</si>
  <si>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</si>
  <si>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</si>
  <si>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</si>
  <si>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</si>
  <si>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</si>
  <si>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</si>
  <si>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</si>
  <si>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</si>
  <si>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</si>
  <si>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</si>
  <si>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</si>
  <si>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</si>
  <si>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</si>
  <si>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</si>
  <si>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</si>
  <si>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</si>
  <si>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</si>
  <si>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</si>
  <si>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</si>
  <si>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</si>
  <si>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</si>
  <si>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</si>
  <si>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</si>
  <si>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</si>
  <si>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</si>
  <si>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</si>
  <si>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</si>
  <si>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</si>
  <si>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</si>
  <si>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</si>
  <si>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</si>
  <si>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</si>
  <si>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</si>
  <si>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</si>
  <si>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</si>
  <si>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</si>
  <si>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</si>
  <si>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</si>
  <si>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</si>
  <si>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</si>
  <si>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</si>
  <si>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</si>
  <si>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</si>
  <si>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</si>
  <si>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</si>
  <si>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</si>
  <si>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</si>
  <si>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</si>
  <si>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</si>
  <si>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</si>
  <si>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</si>
  <si>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</si>
  <si>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</si>
  <si>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</si>
  <si>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</si>
  <si>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</si>
  <si>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</si>
  <si>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</si>
  <si>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</si>
  <si>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</si>
  <si>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</si>
  <si>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</si>
  <si>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</si>
  <si>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</si>
  <si>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</si>
  <si>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</si>
  <si>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</si>
  <si>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</si>
  <si>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</si>
  <si>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</si>
  <si>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</si>
  <si>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</si>
  <si>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</si>
  <si>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</si>
  <si>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</si>
  <si>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</si>
  <si>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</si>
  <si>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</si>
  <si>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</si>
  <si>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</si>
  <si>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</si>
  <si>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</si>
  <si>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</si>
  <si>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</si>
  <si>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</si>
  <si>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</si>
  <si>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</si>
  <si>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</si>
  <si>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</si>
  <si>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</si>
  <si>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</si>
  <si>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</si>
  <si>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</si>
  <si>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</si>
  <si>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</si>
  <si>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</si>
  <si>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</si>
  <si>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</si>
  <si>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</si>
  <si>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</si>
  <si>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</si>
  <si>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</si>
  <si>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</si>
  <si>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</si>
  <si>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</si>
  <si>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</si>
  <si>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</si>
  <si>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</si>
  <si>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</si>
  <si>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</si>
  <si>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</si>
  <si>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</si>
  <si>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</si>
  <si>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</si>
  <si>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</si>
  <si>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</si>
  <si>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</si>
  <si>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</si>
  <si>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</si>
  <si>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</si>
  <si>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</si>
  <si>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</si>
  <si>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</si>
  <si>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</si>
  <si>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</si>
  <si>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</si>
  <si>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</si>
  <si>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</si>
  <si>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</si>
  <si>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</si>
  <si>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</si>
  <si>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</si>
  <si>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</si>
  <si>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</si>
  <si>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</si>
  <si>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</si>
  <si>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</si>
  <si>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</si>
  <si>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</si>
  <si>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</si>
  <si>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</si>
  <si>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</si>
  <si>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</si>
  <si>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</si>
  <si>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</si>
  <si>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</si>
  <si>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</si>
  <si>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</si>
  <si>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</si>
  <si>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</si>
  <si>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</si>
  <si>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</si>
  <si>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</si>
  <si>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</si>
  <si>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</si>
  <si>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</si>
  <si>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</si>
  <si>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</si>
  <si>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</si>
  <si>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</si>
  <si>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</si>
  <si>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</si>
  <si>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</si>
  <si>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</si>
  <si>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</si>
  <si>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</si>
  <si>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</si>
  <si>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</si>
  <si>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</si>
  <si>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</si>
  <si>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</si>
  <si>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</si>
  <si>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</si>
  <si>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</si>
  <si>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</si>
  <si>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</si>
  <si>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</si>
  <si>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</si>
  <si>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</si>
  <si>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</si>
  <si>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</si>
  <si>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</si>
  <si>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</si>
  <si>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</si>
  <si>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</si>
  <si>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</si>
  <si>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</si>
  <si>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</si>
  <si>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</si>
  <si>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</si>
  <si>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</si>
  <si>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</si>
  <si>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</si>
  <si>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</si>
  <si>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</si>
  <si>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</si>
  <si>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</si>
  <si>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</si>
  <si>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</si>
  <si>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</si>
  <si>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</si>
  <si>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</si>
  <si>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</si>
  <si>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</si>
  <si>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</si>
  <si>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</si>
  <si>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</si>
  <si>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</si>
  <si>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</si>
  <si>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</si>
  <si>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</si>
  <si>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</si>
  <si>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</si>
  <si>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</si>
  <si>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</si>
  <si>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</si>
  <si>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</si>
  <si>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</si>
  <si>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</si>
  <si>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</si>
  <si>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</si>
  <si>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</si>
  <si>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</si>
  <si>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</si>
  <si>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</si>
  <si>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</si>
  <si>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</si>
  <si>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</si>
  <si>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</si>
  <si>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</si>
  <si>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</si>
  <si>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</si>
  <si>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</si>
  <si>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</si>
  <si>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</si>
  <si>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</si>
  <si>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</si>
  <si>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</si>
  <si>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</si>
  <si>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</si>
  <si>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</si>
  <si>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</si>
  <si>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</si>
  <si>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</si>
  <si>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</si>
  <si>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</si>
  <si>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</si>
  <si>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</si>
  <si>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</si>
  <si>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</si>
  <si>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</si>
  <si>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</si>
  <si>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</si>
  <si>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</si>
  <si>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</si>
  <si>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</si>
  <si>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</si>
  <si>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</si>
  <si>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</si>
  <si>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</si>
  <si>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</si>
  <si>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</si>
  <si>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</si>
  <si>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</si>
  <si>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</si>
  <si>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</si>
  <si>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</si>
  <si>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</si>
  <si>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</si>
  <si>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</si>
  <si>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</si>
  <si>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</si>
  <si>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</si>
  <si>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</si>
  <si>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</si>
  <si>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</si>
  <si>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</si>
  <si>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</si>
  <si>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</si>
  <si>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</si>
  <si>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</si>
  <si>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</si>
  <si>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</si>
  <si>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</si>
  <si>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</si>
  <si>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</si>
  <si>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</si>
  <si>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</si>
  <si>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</si>
  <si>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</si>
  <si>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</si>
  <si>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</si>
  <si>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</si>
  <si>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</si>
  <si>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</si>
  <si>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</si>
  <si>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</si>
  <si>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</si>
  <si>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</si>
  <si>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</si>
  <si>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</si>
  <si>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</si>
  <si>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</si>
  <si>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</si>
  <si>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</si>
  <si>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</si>
  <si>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</si>
  <si>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</si>
  <si>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</si>
  <si>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</si>
  <si>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</si>
  <si>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</si>
  <si>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</si>
  <si>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</si>
  <si>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</si>
  <si>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</si>
  <si>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</si>
  <si>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</si>
  <si>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</si>
  <si>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</si>
  <si>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</si>
  <si>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</si>
  <si>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</si>
  <si>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</si>
  <si>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</si>
  <si>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</si>
  <si>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</si>
  <si>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</si>
  <si>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</si>
  <si>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</si>
  <si>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</si>
  <si>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</si>
  <si>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</si>
  <si>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</si>
  <si>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</si>
  <si>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</si>
  <si>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</si>
  <si>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</si>
  <si>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</si>
  <si>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</si>
  <si>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</si>
  <si>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</si>
  <si>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</si>
  <si>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</si>
  <si>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</si>
  <si>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</si>
  <si>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</si>
  <si>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</si>
  <si>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</si>
  <si>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</si>
  <si>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</si>
  <si>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</si>
  <si>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</si>
  <si>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</si>
  <si>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</si>
  <si>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</si>
  <si>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</si>
  <si>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</si>
  <si>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</si>
  <si>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</si>
  <si>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</si>
  <si>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</si>
  <si>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</si>
  <si>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</si>
  <si>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</si>
  <si>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</si>
  <si>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</si>
  <si>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</si>
  <si>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</si>
  <si>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</si>
  <si>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</si>
  <si>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</si>
  <si>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</si>
  <si>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</si>
  <si>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</si>
  <si>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</si>
  <si>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</si>
  <si>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</si>
  <si>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</si>
  <si>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</si>
  <si>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</si>
  <si>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</si>
  <si>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</si>
  <si>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</si>
  <si>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</si>
  <si>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</si>
  <si>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</si>
  <si>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</si>
  <si>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</si>
  <si>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</si>
  <si>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</si>
  <si>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</si>
  <si>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</si>
  <si>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</si>
  <si>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</si>
  <si>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</si>
  <si>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</si>
  <si>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</si>
  <si>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</si>
  <si>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</si>
  <si>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</si>
  <si>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</si>
  <si>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</si>
  <si>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</si>
  <si>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</si>
  <si>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</si>
  <si>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</si>
  <si>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</si>
  <si>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</si>
  <si>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</si>
  <si>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</si>
  <si>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</si>
  <si>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</si>
  <si>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</si>
  <si>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</si>
  <si>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</si>
  <si>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</si>
  <si>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</si>
  <si>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</si>
  <si>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</si>
  <si>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</si>
  <si>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</si>
  <si>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</si>
  <si>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</si>
  <si>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</si>
  <si>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</si>
  <si>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</si>
  <si>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</si>
  <si>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</si>
  <si>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</si>
  <si>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</si>
  <si>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</si>
  <si>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</si>
  <si>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</si>
  <si>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</si>
  <si>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</si>
  <si>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</si>
  <si>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</si>
  <si>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</si>
  <si>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</si>
  <si>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</si>
  <si>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</si>
  <si>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</si>
  <si>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</si>
  <si>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</si>
  <si>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</si>
  <si>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</si>
  <si>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</si>
  <si>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</si>
  <si>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</si>
  <si>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</si>
  <si>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</si>
  <si>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</si>
  <si>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</si>
  <si>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</si>
  <si>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</si>
  <si>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</si>
  <si>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</si>
  <si>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</si>
  <si>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</si>
  <si>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</si>
  <si>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</si>
  <si>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</si>
  <si>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</si>
  <si>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</si>
  <si>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</si>
  <si>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</si>
  <si>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</si>
  <si>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</si>
  <si>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</si>
  <si>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</si>
  <si>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</si>
  <si>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</si>
  <si>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</si>
  <si>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</si>
  <si>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</si>
  <si>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</si>
  <si>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</si>
  <si>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</si>
  <si>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</si>
  <si>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</si>
  <si>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</si>
  <si>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</si>
  <si>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</si>
  <si>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</si>
  <si>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</si>
  <si>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</si>
  <si>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</si>
  <si>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</si>
  <si>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</si>
  <si>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</si>
  <si>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</si>
  <si>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</si>
  <si>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</si>
  <si>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</si>
  <si>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</si>
  <si>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</si>
  <si>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</si>
  <si>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</si>
  <si>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</si>
  <si>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</si>
  <si>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</si>
  <si>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</si>
  <si>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</si>
  <si>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</si>
  <si>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</si>
  <si>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</si>
  <si>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</si>
  <si>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</si>
  <si>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</si>
  <si>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</si>
  <si>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</si>
  <si>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</si>
  <si>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</si>
  <si>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</si>
  <si>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</si>
  <si>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</si>
  <si>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</si>
  <si>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</si>
  <si>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</si>
  <si>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</si>
  <si>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</si>
  <si>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</si>
  <si>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</si>
  <si>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</si>
  <si>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</si>
  <si>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</si>
  <si>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</si>
  <si>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</si>
  <si>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</si>
  <si>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</si>
  <si>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</si>
  <si>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</si>
  <si>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</si>
  <si>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</si>
  <si>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</si>
  <si>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</si>
  <si>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</si>
  <si>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</si>
  <si>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</si>
  <si>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</si>
  <si>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</si>
  <si>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</si>
  <si>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</si>
  <si>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</si>
  <si>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</si>
  <si>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</si>
  <si>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</si>
  <si>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</si>
  <si>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</si>
  <si>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</si>
  <si>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</si>
  <si>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</si>
  <si>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</si>
  <si>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</si>
  <si>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</si>
  <si>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</si>
  <si>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</si>
  <si>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</si>
  <si>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</si>
  <si>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</si>
  <si>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</si>
  <si>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</si>
  <si>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</si>
  <si>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</si>
  <si>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</si>
  <si>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</si>
  <si>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</si>
  <si>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</si>
  <si>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</si>
  <si>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</si>
  <si>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</si>
  <si>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</si>
  <si>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</si>
  <si>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</si>
  <si>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</si>
  <si>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</si>
  <si>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</si>
  <si>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</si>
  <si>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</si>
  <si>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</si>
  <si>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</si>
  <si>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</si>
  <si>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</si>
  <si>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</si>
  <si>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</si>
  <si>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</si>
  <si>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</si>
  <si>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</si>
  <si>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</si>
  <si>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</si>
  <si>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</si>
  <si>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</si>
  <si>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</si>
  <si>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</si>
  <si>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</si>
  <si>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</si>
  <si>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</si>
  <si>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</si>
  <si>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</si>
  <si>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</si>
  <si>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</si>
  <si>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</si>
  <si>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</si>
  <si>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</si>
  <si>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</si>
  <si>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</si>
  <si>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</si>
  <si>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</si>
  <si>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</si>
  <si>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</si>
  <si>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</si>
  <si>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</si>
  <si>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</si>
  <si>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</si>
  <si>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</si>
  <si>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</si>
  <si>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</si>
  <si>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</si>
  <si>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</si>
  <si>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</si>
  <si>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</si>
  <si>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</si>
  <si>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</si>
  <si>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</si>
  <si>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</si>
  <si>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</si>
  <si>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</si>
  <si>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</si>
  <si>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</si>
  <si>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</si>
  <si>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</si>
  <si>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</si>
  <si>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</si>
  <si>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</si>
  <si>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</si>
  <si>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</si>
  <si>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</si>
  <si>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</si>
  <si>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</si>
  <si>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</si>
  <si>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</si>
  <si>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</si>
  <si>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</si>
  <si>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</si>
  <si>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</si>
  <si>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</si>
  <si>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</si>
  <si>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</si>
  <si>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</si>
  <si>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</si>
  <si>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</si>
  <si>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</si>
  <si>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</si>
  <si>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</si>
  <si>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</si>
  <si>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</si>
  <si>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</si>
  <si>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</si>
  <si>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</si>
  <si>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</si>
  <si>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</si>
  <si>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</si>
  <si>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</si>
  <si>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</si>
  <si>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</si>
  <si>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</si>
  <si>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</si>
  <si>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</si>
  <si>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</si>
  <si>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</si>
  <si>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</si>
  <si>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</si>
  <si>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</si>
  <si>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</si>
  <si>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</si>
  <si>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</si>
  <si>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</si>
  <si>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</si>
  <si>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</si>
  <si>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</si>
  <si>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</si>
  <si>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</si>
  <si>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</si>
  <si>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</si>
  <si>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</si>
  <si>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</si>
  <si>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</si>
  <si>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</si>
  <si>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</si>
  <si>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</si>
  <si>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</si>
  <si>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</si>
  <si>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</si>
  <si>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</si>
  <si>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</si>
  <si>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</si>
  <si>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</si>
  <si>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</si>
  <si>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</si>
  <si>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</si>
  <si>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</si>
  <si>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</si>
  <si>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</si>
  <si>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</si>
  <si>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</si>
  <si>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</si>
  <si>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</si>
  <si>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</si>
  <si>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</si>
  <si>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</si>
  <si>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</si>
  <si>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</si>
  <si>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</si>
  <si>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</si>
  <si>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</si>
  <si>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</si>
  <si>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</si>
  <si>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</si>
  <si>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</si>
  <si>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</si>
  <si>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</si>
  <si>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</si>
  <si>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</si>
  <si>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</si>
  <si>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</si>
  <si>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</si>
  <si>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</si>
  <si>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</si>
  <si>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</si>
  <si>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</si>
  <si>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</si>
  <si>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</si>
  <si>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</si>
  <si>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</si>
  <si>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</si>
  <si>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</si>
  <si>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</si>
  <si>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</si>
  <si>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</si>
  <si>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</si>
  <si>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</si>
  <si>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</si>
  <si>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</si>
  <si>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</si>
  <si>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</si>
  <si>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</si>
  <si>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</si>
  <si>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</si>
  <si>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</si>
  <si>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</si>
  <si>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</si>
  <si>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</si>
  <si>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</si>
  <si>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</si>
  <si>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</si>
  <si>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</si>
  <si>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</si>
  <si>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</si>
  <si>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</si>
  <si>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</si>
  <si>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</si>
  <si>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</si>
  <si>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</si>
  <si>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</si>
  <si>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</si>
  <si>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</si>
  <si>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</si>
  <si>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</si>
  <si>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</si>
  <si>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</si>
  <si>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</si>
  <si>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</si>
  <si>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</si>
  <si>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</si>
  <si>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</si>
  <si>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</si>
  <si>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</si>
  <si>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</si>
  <si>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</si>
  <si>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</si>
  <si>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</si>
  <si>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</si>
  <si>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</si>
  <si>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</si>
  <si>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</si>
  <si>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</si>
  <si>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</si>
  <si>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</si>
  <si>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</si>
  <si>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</si>
  <si>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</si>
  <si>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</si>
  <si>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</si>
  <si>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</si>
  <si>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</si>
  <si>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</si>
  <si>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</si>
  <si>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</si>
  <si>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</si>
  <si>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</si>
  <si>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</si>
  <si>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</si>
  <si>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</si>
  <si>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</si>
  <si>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</si>
  <si>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</si>
  <si>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</si>
  <si>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</si>
  <si>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</si>
  <si>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</si>
  <si>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</si>
  <si>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</si>
  <si>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</si>
  <si>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</si>
  <si>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</si>
  <si>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</si>
  <si>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</si>
  <si>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</si>
  <si>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</si>
  <si>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</si>
  <si>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</si>
  <si>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</si>
  <si>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</si>
  <si>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</si>
  <si>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</si>
  <si>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</si>
  <si>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</si>
  <si>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</si>
  <si>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</si>
  <si>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</si>
  <si>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</si>
  <si>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</si>
  <si>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</si>
  <si>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</si>
  <si>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</si>
  <si>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</si>
  <si>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</si>
  <si>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</si>
  <si>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</si>
  <si>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</si>
  <si>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</si>
  <si>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</si>
  <si>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</si>
  <si>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</si>
  <si>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</si>
  <si>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</si>
  <si>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</si>
  <si>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</si>
  <si>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</si>
  <si>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</si>
  <si>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</si>
  <si>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</si>
  <si>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</si>
  <si>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</si>
  <si>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</si>
  <si>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</si>
  <si>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</si>
  <si>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</si>
  <si>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</si>
  <si>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</si>
  <si>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</si>
  <si>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</si>
  <si>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</si>
  <si>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</si>
  <si>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</si>
  <si>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</si>
  <si>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</si>
  <si>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</si>
  <si>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</si>
  <si>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</si>
  <si>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</si>
  <si>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</si>
  <si>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</si>
  <si>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</si>
  <si>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</si>
  <si>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</si>
  <si>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</si>
  <si>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</si>
  <si>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</si>
  <si>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</si>
  <si>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</si>
  <si>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</si>
  <si>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</si>
  <si>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</si>
  <si>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</si>
  <si>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</si>
  <si>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</si>
  <si>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</si>
  <si>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</si>
  <si>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</si>
  <si>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</si>
  <si>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</si>
  <si>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</si>
  <si>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</si>
  <si>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</si>
  <si>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</si>
  <si>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</si>
  <si>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</si>
  <si>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</si>
  <si>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</si>
  <si>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</si>
  <si>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</si>
  <si>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</si>
  <si>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</si>
  <si>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</si>
  <si>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</si>
  <si>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</si>
  <si>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</si>
  <si>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</si>
  <si>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</si>
  <si>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</si>
  <si>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</si>
  <si>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</si>
  <si>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</si>
  <si>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</si>
  <si>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</si>
  <si>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</si>
  <si>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</si>
  <si>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</si>
  <si>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</si>
  <si>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</si>
  <si>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</si>
  <si>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</si>
  <si>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</si>
  <si>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</si>
  <si>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</si>
  <si>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</si>
  <si>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</si>
  <si>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</si>
  <si>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</si>
  <si>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</si>
  <si>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</si>
  <si>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</si>
  <si>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</si>
  <si>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</si>
  <si>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</si>
  <si>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</si>
  <si>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</si>
  <si>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</si>
  <si>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</si>
  <si>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</si>
  <si>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</si>
  <si>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</si>
  <si>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</si>
  <si>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</si>
  <si>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</si>
  <si>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</si>
  <si>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</si>
  <si>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</si>
  <si>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</si>
  <si>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</si>
  <si>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</si>
  <si>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</si>
  <si>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</si>
  <si>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</si>
  <si>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</si>
  <si>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</si>
  <si>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</si>
  <si>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</si>
  <si>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</si>
  <si>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</si>
  <si>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</si>
  <si>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</si>
  <si>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</si>
  <si>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</si>
  <si>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</si>
  <si>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</si>
  <si>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</si>
  <si>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</si>
  <si>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</si>
  <si>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</si>
  <si>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</si>
  <si>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</si>
  <si>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</si>
  <si>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</si>
  <si>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</si>
  <si>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</si>
  <si>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</si>
  <si>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</si>
  <si>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</si>
  <si>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</si>
  <si>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</si>
  <si>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</si>
  <si>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</si>
  <si>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</si>
  <si>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</si>
  <si>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</si>
  <si>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</si>
  <si>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</si>
  <si>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</si>
  <si>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</si>
  <si>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</si>
  <si>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</si>
  <si>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</si>
  <si>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</si>
  <si>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</si>
  <si>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</si>
  <si>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</si>
  <si>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</si>
  <si>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</si>
  <si>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</si>
  <si>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</si>
  <si>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</si>
  <si>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</si>
  <si>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</si>
  <si>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</si>
  <si>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</si>
  <si>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</si>
  <si>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</si>
  <si>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</si>
  <si>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</si>
  <si>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</si>
  <si>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</si>
  <si>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</si>
  <si>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</si>
  <si>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</si>
  <si>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</si>
  <si>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</si>
  <si>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</si>
  <si>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</si>
  <si>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</si>
  <si>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</si>
  <si>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</si>
  <si>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</si>
  <si>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</si>
  <si>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</si>
  <si>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</si>
  <si>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</si>
  <si>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</si>
  <si>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</si>
  <si>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</si>
  <si>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</si>
  <si>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</si>
  <si>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</si>
  <si>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</si>
  <si>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</si>
  <si>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</si>
  <si>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</si>
  <si>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</si>
  <si>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</si>
  <si>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</si>
  <si>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</si>
  <si>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</si>
  <si>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</si>
  <si>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</si>
  <si>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</si>
  <si>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</si>
  <si>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</si>
  <si>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</si>
  <si>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</si>
  <si>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</si>
  <si>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</si>
  <si>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</si>
  <si>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</si>
  <si>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</si>
  <si>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</si>
  <si>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</si>
  <si>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</si>
  <si>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</si>
  <si>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</si>
  <si>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</si>
  <si>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</si>
  <si>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</si>
  <si>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</si>
  <si>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</si>
  <si>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</si>
  <si>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</si>
  <si>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</si>
  <si>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</si>
  <si>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</si>
  <si>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</si>
  <si>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</si>
  <si>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</si>
  <si>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</si>
  <si>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</si>
  <si>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</si>
  <si>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</si>
  <si>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</si>
  <si>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</si>
  <si>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</si>
  <si>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</si>
  <si>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</si>
  <si>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</si>
  <si>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</si>
  <si>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</si>
  <si>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</si>
  <si>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</si>
  <si>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</si>
  <si>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</si>
  <si>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</si>
  <si>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</si>
  <si>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</si>
  <si>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</si>
  <si>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</si>
  <si>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</si>
  <si>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</si>
  <si>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</si>
  <si>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</si>
  <si>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</si>
  <si>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</si>
  <si>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</si>
  <si>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</si>
  <si>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</si>
  <si>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</si>
  <si>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</si>
  <si>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</si>
  <si>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</si>
  <si>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</si>
  <si>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</si>
  <si>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</si>
  <si>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</si>
  <si>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</si>
  <si>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</si>
  <si>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</si>
  <si>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</si>
  <si>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</si>
  <si>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</si>
  <si>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</si>
  <si>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</si>
  <si>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</si>
  <si>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</si>
  <si>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</si>
  <si>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</si>
  <si>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</si>
  <si>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</si>
  <si>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</si>
  <si>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</si>
  <si>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</si>
  <si>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</si>
  <si>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</si>
  <si>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</si>
  <si>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</si>
  <si>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</si>
  <si>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</si>
  <si>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</si>
  <si>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</si>
  <si>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</si>
  <si>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</si>
  <si>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</si>
  <si>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</si>
  <si>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</si>
  <si>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</si>
  <si>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</si>
  <si>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</si>
  <si>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</si>
  <si>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</si>
  <si>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</si>
  <si>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</si>
  <si>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</si>
  <si>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</si>
  <si>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</si>
  <si>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</si>
  <si>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</si>
  <si>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</si>
  <si>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</si>
  <si>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</si>
  <si>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</si>
  <si>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</si>
  <si>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</si>
  <si>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</si>
  <si>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</si>
  <si>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</si>
  <si>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</si>
  <si>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</si>
  <si>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</si>
  <si>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</si>
  <si>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</si>
  <si>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</si>
  <si>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</si>
  <si>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</si>
  <si>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</si>
  <si>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</si>
  <si>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</si>
  <si>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</si>
  <si>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</si>
  <si>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</si>
  <si>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</si>
  <si>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</si>
  <si>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</si>
  <si>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</si>
  <si>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</si>
  <si>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</si>
  <si>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</si>
  <si>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</si>
  <si>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</si>
  <si>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</si>
  <si>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</si>
  <si>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</si>
  <si>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</si>
  <si>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</si>
  <si>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</si>
  <si>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</si>
  <si>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</si>
  <si>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</si>
  <si>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</si>
  <si>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</si>
  <si>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</si>
  <si>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</si>
  <si>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</si>
  <si>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</si>
  <si>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</si>
  <si>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</si>
  <si>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</si>
  <si>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</si>
  <si>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</si>
  <si>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</si>
  <si>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</si>
  <si>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</si>
  <si>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</si>
  <si>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</si>
  <si>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</si>
  <si>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</si>
  <si>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</si>
  <si>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</si>
  <si>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</si>
  <si>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</si>
  <si>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</si>
  <si>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</si>
  <si>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</si>
  <si>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</si>
  <si>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</si>
  <si>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</si>
  <si>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</si>
  <si>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</si>
  <si>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</si>
  <si>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</si>
  <si>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</si>
  <si>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</si>
  <si>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</si>
  <si>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</si>
  <si>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</si>
  <si>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</si>
  <si>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</si>
  <si>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</si>
  <si>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</si>
  <si>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</si>
  <si>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</si>
  <si>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</si>
  <si>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</si>
  <si>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</si>
  <si>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</si>
  <si>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</si>
  <si>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</si>
  <si>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</si>
  <si>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</si>
  <si>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</si>
  <si>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</si>
  <si>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</si>
  <si>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</si>
  <si>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</si>
  <si>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</si>
  <si>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</si>
  <si>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</si>
  <si>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</si>
  <si>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</si>
  <si>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</si>
  <si>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</si>
  <si>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</si>
  <si>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</si>
  <si>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</si>
  <si>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</si>
  <si>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</si>
  <si>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</si>
  <si>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</si>
  <si>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</si>
  <si>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</si>
  <si>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</si>
  <si>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</si>
  <si>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</si>
  <si>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</si>
  <si>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</si>
  <si>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</si>
  <si>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</si>
  <si>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</si>
  <si>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</si>
  <si>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</si>
  <si>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</si>
  <si>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</si>
  <si>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</si>
  <si>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</si>
  <si>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</si>
  <si>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</si>
  <si>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</si>
  <si>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</si>
  <si>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</si>
  <si>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</si>
  <si>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</si>
  <si>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</si>
  <si>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</si>
  <si>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</si>
  <si>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</si>
  <si>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</si>
  <si>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</si>
  <si>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</si>
  <si>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</si>
  <si>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</si>
  <si>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</si>
  <si>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</si>
  <si>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</si>
  <si>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</si>
  <si>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</si>
  <si>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</si>
  <si>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</si>
  <si>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</si>
  <si>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</si>
  <si>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</si>
  <si>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</si>
  <si>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</si>
  <si>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</si>
  <si>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</si>
  <si>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</si>
  <si>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</si>
  <si>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</si>
  <si>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</si>
  <si>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</si>
  <si>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</si>
  <si>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</si>
  <si>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</si>
  <si>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</si>
  <si>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</si>
  <si>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</si>
  <si>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</si>
  <si>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</si>
  <si>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</si>
  <si>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</si>
  <si>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</si>
  <si>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</si>
  <si>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</si>
  <si>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</si>
  <si>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</si>
  <si>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</si>
  <si>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</si>
  <si>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</si>
  <si>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</si>
  <si>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</si>
  <si>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</si>
  <si>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</si>
  <si>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</si>
  <si>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</si>
  <si>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</si>
  <si>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</si>
  <si>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</si>
  <si>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</si>
  <si>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</si>
  <si>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</si>
  <si>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</si>
  <si>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</si>
  <si>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</si>
  <si>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</si>
  <si>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</si>
  <si>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</si>
  <si>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</si>
  <si>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</si>
  <si>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</si>
  <si>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</si>
  <si>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</si>
  <si>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</si>
  <si>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</si>
  <si>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</si>
  <si>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</si>
  <si>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</si>
  <si>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</si>
  <si>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</si>
  <si>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</si>
  <si>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</si>
  <si>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</si>
  <si>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</si>
  <si>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</si>
  <si>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</si>
  <si>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</si>
  <si>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</si>
  <si>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</si>
  <si>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</si>
  <si>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</si>
  <si>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</si>
  <si>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</si>
  <si>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</si>
  <si>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</si>
  <si>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</si>
  <si>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</si>
  <si>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</si>
  <si>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</si>
  <si>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</si>
  <si>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</si>
  <si>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</si>
  <si>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</si>
  <si>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</si>
  <si>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</si>
  <si>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</si>
  <si>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</si>
  <si>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</si>
  <si>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</si>
  <si>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</si>
  <si>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</si>
  <si>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</si>
  <si>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</si>
  <si>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</si>
  <si>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</si>
  <si>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</si>
  <si>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</si>
  <si>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</si>
  <si>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</si>
  <si>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</si>
  <si>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</si>
  <si>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</si>
  <si>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</si>
  <si>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</si>
  <si>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</si>
  <si>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</si>
  <si>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</si>
  <si>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</si>
  <si>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</si>
  <si>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</si>
  <si>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</si>
  <si>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</si>
  <si>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</si>
  <si>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</si>
  <si>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</si>
  <si>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</si>
  <si>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</si>
  <si>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</si>
  <si>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</si>
  <si>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</si>
  <si>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</si>
  <si>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</si>
  <si>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</si>
  <si>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</si>
  <si>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</si>
  <si>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</si>
  <si>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</si>
  <si>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</si>
  <si>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</si>
  <si>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</si>
  <si>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</si>
  <si>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</si>
  <si>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</si>
  <si>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</si>
  <si>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</si>
  <si>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</si>
  <si>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</si>
  <si>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</si>
  <si>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</si>
  <si>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</si>
  <si>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</si>
  <si>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</si>
  <si>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</si>
  <si>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</si>
  <si>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</si>
  <si>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</si>
  <si>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</si>
  <si>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</si>
  <si>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</si>
  <si>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</si>
  <si>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</si>
  <si>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</si>
  <si>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</si>
  <si>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</si>
  <si>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</si>
  <si>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</si>
  <si>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</si>
  <si>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</si>
  <si>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</si>
  <si>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</si>
  <si>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</si>
  <si>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</si>
  <si>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</si>
  <si>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</si>
  <si>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</si>
  <si>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</si>
  <si>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</si>
  <si>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</si>
  <si>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</si>
  <si>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</si>
  <si>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</si>
  <si>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</si>
  <si>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</si>
  <si>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</si>
  <si>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</si>
  <si>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</si>
  <si>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</si>
  <si>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</si>
  <si>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</si>
  <si>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</si>
  <si>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</si>
  <si>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</si>
  <si>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</si>
  <si>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</si>
  <si>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</si>
  <si>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</si>
  <si>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</si>
  <si>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</si>
  <si>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</si>
  <si>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</si>
  <si>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</si>
  <si>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</si>
  <si>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</si>
  <si>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</si>
  <si>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</si>
  <si>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</si>
  <si>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</si>
  <si>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</si>
  <si>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</si>
  <si>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</si>
  <si>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</si>
  <si>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</si>
  <si>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</si>
  <si>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</si>
  <si>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</si>
  <si>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</si>
  <si>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</si>
  <si>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</si>
  <si>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</si>
  <si>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</si>
  <si>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</si>
  <si>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</si>
  <si>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</si>
  <si>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</si>
  <si>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</si>
  <si>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</si>
  <si>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</si>
  <si>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</si>
  <si>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</si>
  <si>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</si>
  <si>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</si>
  <si>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</si>
  <si>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</si>
  <si>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</si>
  <si>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</si>
  <si>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</si>
  <si>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</si>
  <si>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</si>
  <si>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</si>
  <si>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</si>
  <si>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</si>
  <si>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</si>
  <si>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</si>
  <si>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</si>
  <si>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</si>
  <si>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</si>
  <si>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</si>
  <si>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</si>
  <si>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</si>
  <si>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</si>
  <si>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</si>
  <si>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</si>
  <si>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</si>
  <si>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</si>
  <si>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</si>
  <si>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</si>
  <si>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</si>
  <si>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</si>
  <si>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</si>
  <si>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</si>
  <si>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</si>
  <si>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</si>
  <si>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</si>
  <si>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</si>
  <si>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</si>
  <si>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</si>
  <si>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</si>
  <si>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</si>
  <si>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</si>
  <si>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</si>
  <si>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</si>
  <si>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</si>
  <si>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</si>
  <si>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</si>
  <si>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</si>
  <si>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</si>
  <si>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</si>
  <si>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</si>
  <si>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</si>
  <si>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</si>
  <si>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</si>
  <si>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</si>
  <si>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</si>
  <si>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</si>
  <si>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</si>
  <si>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</si>
  <si>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</si>
  <si>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</si>
  <si>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</si>
  <si>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</si>
  <si>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</si>
  <si>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</si>
  <si>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</si>
  <si>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</si>
  <si>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</si>
  <si>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</si>
  <si>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</si>
  <si>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</si>
  <si>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</si>
  <si>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</si>
  <si>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</si>
  <si>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</si>
  <si>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</si>
  <si>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</si>
  <si>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</si>
  <si>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</si>
  <si>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</si>
  <si>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</si>
  <si>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</si>
  <si>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</si>
  <si>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</si>
  <si>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</si>
  <si>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</si>
  <si>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</si>
  <si>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</si>
  <si>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</si>
  <si>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</si>
  <si>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</si>
  <si>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</si>
  <si>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</si>
  <si>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</si>
  <si>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</si>
  <si>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</si>
  <si>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</si>
  <si>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</si>
  <si>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</si>
  <si>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</si>
  <si>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</si>
  <si>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</si>
  <si>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</si>
  <si>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</si>
  <si>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</si>
  <si>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</si>
  <si>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</si>
  <si>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</si>
  <si>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</si>
  <si>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</si>
  <si>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</si>
  <si>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</si>
  <si>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</si>
  <si>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</si>
  <si>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</si>
  <si>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</si>
  <si>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</si>
  <si>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</si>
  <si>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</si>
  <si>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</si>
  <si>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</si>
  <si>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</si>
  <si>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</si>
  <si>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</si>
  <si>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</si>
  <si>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</si>
  <si>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</si>
  <si>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</si>
  <si>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</si>
  <si>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</si>
  <si>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</si>
  <si>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</si>
  <si>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</si>
  <si>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</si>
  <si>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</si>
  <si>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</si>
  <si>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</si>
  <si>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</si>
  <si>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</si>
  <si>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</si>
  <si>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</si>
  <si>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</si>
  <si>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</si>
  <si>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</si>
  <si>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</si>
  <si>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</si>
  <si>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</si>
  <si>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</si>
  <si>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</si>
  <si>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</si>
  <si>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</si>
  <si>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</si>
  <si>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</si>
  <si>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</si>
  <si>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</si>
  <si>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</si>
  <si>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</si>
  <si>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</si>
  <si>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</si>
  <si>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</si>
  <si>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</si>
  <si>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</si>
  <si>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</si>
  <si>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</si>
  <si>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</si>
  <si>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</si>
  <si>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</si>
  <si>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</si>
  <si>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</si>
  <si>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</si>
  <si>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</si>
  <si>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</si>
  <si>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</si>
  <si>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</si>
  <si>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</si>
  <si>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</si>
  <si>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</si>
  <si>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</si>
  <si>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</si>
  <si>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</si>
  <si>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</si>
  <si>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</si>
  <si>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</si>
  <si>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</si>
  <si>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</si>
  <si>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</si>
  <si>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</si>
  <si>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</si>
  <si>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</si>
  <si>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</si>
  <si>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</si>
  <si>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</si>
  <si>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</si>
  <si>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</si>
  <si>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</si>
  <si>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</si>
  <si>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</si>
  <si>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</si>
  <si>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</si>
  <si>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</si>
  <si>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</si>
  <si>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</si>
  <si>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</si>
  <si>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</si>
  <si>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</si>
  <si>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</si>
  <si>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</si>
  <si>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</si>
  <si>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</si>
  <si>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</si>
  <si>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</si>
  <si>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</si>
  <si>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</si>
  <si>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</si>
  <si>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</si>
  <si>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</si>
  <si>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</si>
  <si>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</si>
  <si>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</si>
  <si>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</si>
  <si>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</si>
  <si>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</si>
  <si>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</si>
  <si>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</si>
  <si>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</si>
  <si>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</si>
  <si>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</si>
  <si>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</si>
  <si>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</si>
  <si>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</si>
  <si>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</si>
  <si>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</si>
  <si>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</si>
  <si>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</si>
  <si>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</si>
  <si>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</si>
  <si>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</si>
  <si>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</si>
  <si>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</si>
  <si>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</si>
  <si>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</si>
  <si>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</si>
  <si>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</si>
  <si>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</si>
  <si>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</si>
  <si>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</si>
  <si>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</si>
  <si>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</si>
  <si>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</si>
  <si>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</si>
  <si>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</si>
  <si>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</si>
  <si>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</si>
  <si>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</si>
  <si>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</si>
  <si>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</si>
  <si>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</si>
  <si>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</si>
  <si>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</si>
  <si>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</si>
  <si>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</si>
  <si>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</si>
  <si>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</si>
  <si>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</si>
  <si>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</si>
  <si>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</si>
  <si>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</si>
  <si>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</si>
  <si>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</si>
  <si>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</si>
  <si>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</si>
  <si>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</si>
  <si>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</si>
  <si>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</si>
  <si>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</si>
  <si>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</si>
  <si>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</si>
  <si>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</si>
  <si>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</si>
  <si>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</si>
  <si>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</si>
  <si>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</si>
  <si>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</si>
  <si>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</si>
  <si>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</si>
  <si>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</si>
  <si>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</si>
  <si>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</si>
  <si>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</si>
  <si>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</si>
  <si>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</si>
  <si>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</si>
  <si>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</si>
  <si>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</si>
  <si>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</si>
  <si>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</si>
  <si>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</si>
  <si>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</si>
  <si>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</si>
  <si>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</si>
  <si>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</si>
  <si>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</si>
  <si>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</si>
  <si>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</si>
  <si>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</si>
  <si>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</si>
  <si>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</si>
  <si>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</si>
  <si>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</si>
  <si>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</si>
  <si>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</si>
  <si>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</si>
  <si>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</si>
  <si>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</si>
  <si>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</si>
  <si>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</si>
  <si>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</si>
  <si>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</si>
  <si>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</si>
  <si>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</si>
  <si>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</si>
  <si>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</si>
  <si>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</si>
  <si>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</si>
  <si>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</si>
  <si>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</si>
  <si>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</si>
  <si>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</si>
  <si>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</si>
  <si>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</si>
  <si>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</si>
  <si>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</si>
  <si>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</si>
  <si>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</si>
  <si>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</si>
  <si>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</si>
  <si>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</si>
  <si>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</si>
  <si>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</si>
  <si>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</si>
  <si>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</si>
  <si>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</si>
  <si>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</si>
  <si>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</si>
  <si>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</si>
  <si>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</si>
  <si>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</si>
  <si>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</si>
  <si>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</si>
  <si>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</si>
  <si>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</si>
  <si>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</si>
  <si>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</si>
  <si>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</si>
  <si>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</si>
  <si>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</si>
  <si>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</si>
  <si>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</si>
  <si>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</si>
  <si>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</si>
  <si>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</si>
  <si>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</si>
  <si>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</si>
  <si>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</si>
  <si>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</si>
  <si>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</si>
  <si>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</si>
  <si>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</si>
  <si>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</si>
  <si>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</si>
  <si>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</si>
  <si>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</si>
  <si>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</si>
  <si>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</si>
  <si>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</si>
  <si>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</si>
  <si>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</si>
  <si>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</si>
  <si>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</si>
  <si>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</si>
  <si>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</si>
  <si>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</si>
  <si>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</si>
  <si>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</si>
  <si>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</si>
  <si>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</si>
  <si>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</si>
  <si>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</si>
  <si>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</si>
  <si>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</si>
  <si>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</si>
  <si>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</si>
  <si>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</si>
  <si>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</si>
  <si>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</si>
  <si>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</si>
  <si>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</si>
  <si>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</si>
  <si>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</si>
  <si>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</si>
  <si>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</si>
  <si>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</si>
  <si>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</si>
  <si>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</si>
  <si>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</si>
  <si>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</si>
  <si>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</si>
  <si>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</si>
  <si>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</si>
  <si>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</si>
  <si>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</si>
  <si>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</si>
  <si>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</si>
  <si>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</si>
  <si>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</si>
  <si>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</si>
  <si>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</si>
  <si>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</si>
  <si>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</si>
  <si>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</si>
  <si>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</si>
  <si>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</si>
  <si>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</si>
  <si>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</si>
  <si>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</si>
  <si>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</si>
  <si>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</si>
  <si>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</si>
  <si>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</si>
  <si>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</si>
  <si>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</si>
  <si>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</si>
  <si>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</si>
  <si>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</si>
  <si>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</si>
  <si>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</si>
  <si>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</si>
  <si>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</si>
  <si>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</si>
  <si>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</si>
  <si>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</si>
  <si>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</si>
  <si>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</si>
  <si>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</si>
  <si>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</si>
  <si>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</si>
  <si>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</si>
  <si>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</si>
  <si>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</si>
  <si>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</si>
  <si>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</si>
  <si>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</si>
  <si>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</si>
  <si>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</si>
  <si>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</si>
  <si>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</si>
  <si>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</si>
  <si>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</si>
  <si>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</si>
  <si>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</si>
  <si>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</si>
  <si>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</si>
  <si>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</si>
  <si>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</si>
  <si>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</si>
  <si>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</si>
  <si>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</si>
  <si>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</si>
  <si>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</si>
  <si>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</si>
  <si>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</si>
  <si>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</si>
  <si>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</si>
  <si>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</si>
  <si>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</si>
  <si>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</si>
  <si>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</si>
  <si>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</si>
  <si>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</si>
  <si>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</si>
  <si>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</si>
  <si>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</si>
  <si>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</si>
  <si>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</si>
  <si>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</si>
  <si>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</si>
  <si>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</si>
  <si>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</si>
  <si>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</si>
  <si>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</si>
  <si>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</si>
  <si>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</si>
  <si>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</si>
  <si>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</si>
  <si>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</si>
  <si>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</si>
  <si>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</si>
  <si>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</si>
  <si>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</si>
  <si>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</si>
  <si>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</si>
  <si>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</si>
  <si>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</si>
  <si>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</si>
  <si>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</si>
  <si>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</si>
  <si>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</si>
  <si>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</si>
  <si>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</si>
  <si>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</si>
  <si>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</si>
  <si>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</si>
  <si>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</si>
  <si>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</si>
  <si>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</si>
  <si>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</si>
  <si>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</si>
  <si>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</si>
  <si>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</si>
  <si>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</si>
  <si>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</si>
  <si>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</si>
  <si>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</si>
  <si>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</si>
  <si>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</si>
  <si>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</si>
  <si>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</si>
  <si>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</si>
  <si>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</si>
  <si>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</si>
  <si>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</si>
  <si>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</si>
  <si>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</si>
  <si>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</si>
  <si>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</si>
  <si>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</si>
  <si>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</si>
  <si>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</si>
  <si>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</si>
  <si>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</si>
  <si>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</si>
  <si>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</si>
  <si>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</si>
  <si>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</si>
  <si>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</si>
  <si>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</si>
  <si>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</si>
  <si>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</si>
  <si>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</si>
  <si>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</si>
  <si>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</si>
  <si>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</si>
  <si>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</si>
  <si>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</si>
  <si>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</si>
  <si>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</si>
  <si>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</si>
  <si>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</si>
  <si>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</si>
  <si>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</si>
  <si>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</si>
  <si>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</si>
  <si>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</si>
  <si>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</si>
  <si>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</si>
  <si>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</si>
  <si>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</si>
  <si>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</si>
  <si>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</si>
  <si>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</si>
  <si>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</si>
  <si>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</si>
  <si>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</si>
  <si>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</si>
  <si>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</si>
  <si>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</si>
  <si>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</si>
  <si>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</si>
  <si>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</si>
  <si>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</si>
  <si>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</si>
  <si>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</si>
  <si>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</si>
  <si>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</si>
  <si>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</si>
  <si>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</si>
  <si>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</si>
  <si>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</si>
  <si>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</si>
  <si>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</si>
  <si>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</si>
  <si>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</si>
  <si>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</si>
  <si>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</si>
  <si>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</si>
  <si>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</si>
  <si>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</si>
  <si>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</si>
  <si>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</si>
  <si>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</si>
  <si>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</si>
  <si>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</si>
  <si>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</si>
  <si>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</si>
  <si>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</si>
  <si>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</si>
  <si>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</si>
  <si>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</si>
  <si>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</si>
  <si>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</si>
  <si>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</si>
  <si>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</si>
  <si>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</si>
  <si>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</si>
  <si>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</si>
  <si>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</si>
  <si>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</si>
  <si>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</si>
  <si>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</si>
  <si>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</si>
  <si>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</si>
  <si>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</si>
  <si>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</si>
  <si>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</si>
  <si>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</si>
  <si>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</si>
  <si>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</si>
  <si>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</si>
  <si>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</si>
  <si>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</si>
  <si>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</si>
  <si>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</si>
  <si>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</si>
  <si>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</si>
  <si>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</si>
  <si>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</si>
  <si>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</si>
  <si>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</si>
  <si>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</si>
  <si>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</si>
  <si>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</si>
  <si>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</si>
  <si>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</si>
  <si>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</si>
  <si>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</si>
  <si>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</si>
  <si>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</si>
  <si>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</si>
  <si>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</si>
  <si>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</si>
  <si>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</si>
  <si>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</si>
  <si>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</si>
  <si>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</si>
  <si>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</si>
  <si>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</si>
  <si>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</si>
  <si>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</si>
  <si>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</si>
  <si>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</si>
  <si>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</si>
  <si>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</si>
  <si>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</si>
  <si>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</si>
  <si>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</si>
  <si>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</si>
  <si>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</si>
  <si>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</si>
  <si>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</si>
  <si>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</si>
  <si>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</si>
  <si>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</si>
  <si>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</si>
  <si>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</si>
  <si>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</si>
  <si>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</si>
  <si>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</si>
  <si>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</si>
  <si>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</si>
  <si>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</si>
  <si>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</si>
  <si>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</si>
  <si>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</si>
  <si>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</si>
  <si>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</si>
  <si>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</si>
  <si>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</si>
  <si>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</si>
  <si>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</si>
  <si>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</si>
  <si>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</si>
  <si>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</si>
  <si>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</si>
  <si>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</si>
  <si>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</si>
  <si>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</si>
  <si>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</si>
  <si>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</si>
  <si>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</si>
  <si>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</si>
  <si>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</si>
  <si>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</si>
  <si>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</si>
  <si>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</si>
  <si>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</si>
  <si>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</si>
  <si>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</si>
  <si>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</si>
  <si>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</si>
  <si>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</si>
  <si>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</si>
  <si>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</si>
  <si>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</si>
  <si>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</si>
  <si>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</si>
  <si>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</si>
  <si>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</si>
  <si>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</si>
  <si>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</si>
  <si>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</si>
  <si>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</si>
  <si>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</si>
  <si>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</si>
  <si>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</si>
  <si>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</si>
  <si>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</si>
  <si>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</si>
  <si>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</si>
  <si>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</si>
  <si>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</si>
  <si>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</si>
  <si>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</si>
  <si>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</si>
  <si>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</si>
  <si>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</si>
  <si>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</si>
  <si>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</si>
  <si>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</si>
  <si>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</si>
  <si>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</si>
  <si>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</si>
  <si>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</si>
  <si>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</si>
  <si>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</si>
  <si>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</si>
  <si>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</si>
  <si>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</si>
  <si>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</si>
  <si>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</si>
  <si>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</si>
  <si>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</si>
  <si>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</si>
  <si>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</si>
  <si>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</si>
  <si>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</si>
  <si>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</si>
  <si>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</si>
  <si>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</si>
  <si>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</si>
  <si>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</si>
  <si>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</si>
  <si>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</si>
  <si>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</si>
  <si>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</si>
  <si>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</si>
  <si>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</si>
  <si>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</si>
  <si>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</si>
  <si>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</si>
  <si>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</si>
  <si>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</si>
  <si>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</si>
  <si>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</si>
  <si>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</si>
  <si>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</si>
  <si>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</si>
  <si>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</si>
  <si>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</si>
  <si>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</si>
  <si>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</si>
  <si>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</si>
  <si>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</si>
  <si>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</si>
  <si>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</si>
  <si>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</si>
  <si>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</si>
  <si>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</si>
  <si>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</si>
  <si>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</si>
  <si>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</si>
  <si>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</si>
  <si>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</si>
  <si>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</si>
  <si>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</si>
  <si>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</si>
  <si>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</si>
  <si>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</si>
  <si>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</si>
  <si>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</si>
  <si>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</si>
  <si>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</si>
  <si>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</si>
  <si>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</si>
  <si>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</si>
  <si>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</si>
  <si>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</si>
  <si>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</si>
  <si>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</si>
  <si>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</si>
  <si>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</si>
  <si>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</si>
  <si>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</si>
  <si>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</si>
  <si>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</si>
  <si>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</si>
  <si>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</si>
  <si>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</si>
  <si>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</si>
  <si>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</si>
  <si>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</si>
  <si>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</si>
  <si>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</si>
  <si>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</si>
  <si>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</si>
  <si>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</si>
  <si>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</si>
  <si>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</si>
  <si>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</si>
  <si>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</si>
  <si>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</si>
  <si>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</si>
  <si>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</si>
  <si>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</si>
  <si>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</si>
  <si>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</si>
  <si>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</si>
  <si>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</si>
  <si>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</si>
  <si>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</si>
  <si>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</si>
  <si>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</si>
  <si>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</si>
  <si>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</si>
  <si>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</si>
  <si>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</si>
  <si>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</si>
  <si>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</si>
  <si>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</si>
  <si>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</si>
  <si>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</si>
  <si>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</si>
  <si>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</si>
  <si>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</si>
  <si>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</si>
  <si>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</si>
  <si>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</si>
  <si>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</si>
  <si>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</si>
  <si>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</si>
  <si>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</si>
  <si>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</si>
  <si>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</si>
  <si>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</si>
  <si>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</si>
  <si>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</si>
  <si>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</si>
  <si>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</si>
  <si>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</si>
  <si>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</si>
  <si>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</si>
  <si>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</si>
  <si>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</si>
  <si>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</si>
  <si>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</si>
  <si>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</si>
  <si>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</si>
  <si>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</si>
  <si>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</si>
  <si>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</si>
  <si>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</si>
  <si>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</si>
  <si>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</si>
  <si>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</si>
  <si>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</si>
  <si>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</si>
  <si>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</si>
  <si>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</si>
  <si>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</si>
  <si>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</si>
  <si>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</si>
  <si>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</si>
  <si>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</si>
  <si>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</si>
  <si>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</si>
  <si>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</si>
  <si>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</si>
  <si>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</si>
  <si>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</si>
  <si>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</si>
  <si>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</si>
  <si>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</si>
  <si>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</si>
  <si>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</si>
  <si>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</si>
  <si>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</si>
  <si>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</si>
  <si>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</si>
  <si>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</si>
  <si>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</si>
  <si>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</si>
  <si>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</si>
  <si>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</si>
  <si>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</si>
  <si>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</si>
  <si>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</si>
  <si>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</si>
  <si>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</si>
  <si>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</si>
  <si>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</si>
  <si>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</si>
  <si>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</si>
  <si>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</si>
  <si>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</si>
  <si>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</si>
  <si>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</si>
  <si>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</si>
  <si>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</si>
  <si>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</si>
  <si>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</si>
  <si>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</si>
  <si>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</si>
  <si>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</si>
  <si>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</si>
  <si>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</si>
  <si>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</si>
  <si>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</si>
  <si>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</si>
  <si>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</si>
  <si>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</si>
  <si>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</si>
  <si>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</si>
  <si>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</si>
  <si>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</si>
  <si>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</si>
  <si>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</si>
  <si>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</si>
  <si>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</si>
  <si>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</si>
  <si>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</si>
  <si>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</si>
  <si>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</si>
  <si>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</si>
  <si>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</si>
  <si>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</si>
  <si>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</si>
  <si>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</si>
  <si>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</si>
  <si>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</si>
  <si>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</si>
  <si>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</si>
  <si>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</si>
  <si>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</si>
  <si>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</si>
  <si>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</si>
  <si>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</si>
  <si>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</si>
  <si>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</si>
  <si>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</si>
  <si>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</si>
  <si>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</si>
  <si>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</si>
  <si>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</si>
  <si>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</si>
  <si>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</si>
  <si>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</si>
  <si>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</si>
  <si>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</si>
  <si>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</si>
  <si>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</si>
  <si>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</si>
  <si>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</si>
  <si>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</si>
  <si>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</si>
  <si>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</si>
  <si>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</si>
  <si>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</si>
  <si>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</si>
  <si>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</si>
  <si>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</si>
  <si>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</si>
  <si>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</si>
  <si>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</si>
  <si>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</si>
  <si>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</si>
  <si>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</si>
  <si>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</si>
  <si>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</si>
  <si>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</si>
  <si>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</si>
  <si>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</si>
  <si>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</si>
  <si>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</si>
  <si>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</si>
  <si>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</si>
  <si>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</si>
  <si>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</si>
  <si>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</si>
  <si>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</si>
  <si>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</si>
  <si>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</si>
  <si>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</si>
  <si>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</si>
  <si>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</si>
  <si>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</si>
  <si>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</si>
  <si>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</si>
  <si>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</si>
  <si>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</si>
  <si>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</si>
  <si>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</si>
  <si>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</si>
  <si>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</si>
  <si>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</si>
  <si>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</si>
  <si>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</si>
  <si>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</si>
  <si>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</si>
  <si>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</si>
  <si>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</si>
  <si>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</si>
  <si>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</si>
  <si>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</si>
  <si>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</si>
  <si>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</si>
  <si>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</si>
  <si>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</si>
  <si>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</si>
  <si>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</si>
  <si>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</si>
  <si>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</si>
  <si>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</si>
  <si>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</si>
  <si>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</si>
  <si>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</si>
  <si>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</si>
  <si>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</si>
  <si>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</si>
  <si>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</si>
  <si>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</si>
  <si>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</si>
  <si>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</si>
  <si>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</si>
  <si>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</si>
  <si>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</si>
  <si>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</si>
  <si>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</si>
  <si>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</si>
  <si>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</si>
  <si>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</si>
  <si>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</si>
  <si>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</si>
  <si>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</si>
  <si>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</si>
  <si>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</si>
  <si>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</si>
  <si>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</si>
  <si>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</si>
  <si>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</si>
  <si>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</si>
  <si>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</si>
  <si>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</si>
  <si>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</si>
  <si>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</si>
  <si>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</si>
  <si>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</si>
  <si>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</si>
  <si>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</si>
  <si>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</si>
  <si>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</si>
  <si>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</si>
  <si>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</si>
  <si>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</si>
  <si>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</si>
  <si>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</si>
  <si>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</si>
  <si>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</si>
  <si>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</si>
  <si>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</si>
  <si>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</si>
  <si>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</si>
  <si>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</si>
  <si>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</si>
  <si>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</si>
  <si>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</si>
  <si>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</si>
  <si>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</si>
  <si>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</si>
  <si>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</si>
  <si>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</si>
  <si>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</si>
  <si>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</si>
  <si>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</si>
  <si>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</si>
  <si>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</si>
  <si>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</si>
  <si>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</si>
  <si>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</si>
  <si>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</si>
  <si>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</si>
  <si>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</si>
  <si>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</si>
  <si>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</si>
  <si>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</si>
  <si>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</si>
  <si>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</si>
  <si>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</si>
  <si>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</si>
  <si>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</si>
  <si>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</si>
  <si>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</si>
  <si>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</si>
  <si>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</si>
  <si>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</si>
  <si>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</si>
  <si>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</si>
  <si>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</si>
  <si>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</si>
  <si>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</si>
  <si>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</si>
  <si>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</si>
  <si>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</si>
  <si>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</si>
  <si>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</si>
  <si>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</si>
  <si>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</si>
  <si>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</si>
  <si>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</si>
  <si>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</si>
  <si>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</si>
  <si>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</si>
  <si>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</si>
  <si>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</si>
  <si>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</si>
  <si>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</si>
  <si>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</si>
  <si>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</si>
  <si>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</si>
  <si>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</si>
  <si>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</si>
  <si>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</si>
  <si>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</si>
  <si>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</si>
  <si>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</si>
  <si>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</si>
  <si>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</si>
  <si>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</si>
  <si>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</si>
  <si>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</si>
  <si>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</si>
  <si>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</si>
  <si>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</si>
  <si>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</si>
  <si>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</si>
  <si>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</si>
  <si>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</si>
  <si>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</si>
  <si>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</si>
  <si>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</si>
  <si>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</si>
  <si>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</si>
  <si>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</si>
  <si>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</si>
  <si>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</si>
  <si>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</si>
  <si>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</si>
  <si>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</si>
  <si>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</si>
  <si>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</si>
  <si>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</si>
  <si>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</si>
  <si>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</si>
  <si>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</si>
  <si>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</si>
  <si>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</si>
  <si>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</si>
  <si>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</si>
  <si>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</si>
  <si>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</si>
  <si>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</si>
  <si>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</si>
  <si>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</si>
  <si>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</si>
  <si>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</si>
  <si>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</si>
  <si>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</si>
  <si>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</si>
  <si>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</si>
  <si>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</si>
  <si>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</si>
  <si>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</si>
  <si>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</si>
  <si>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</si>
  <si>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</si>
  <si>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</si>
  <si>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</si>
  <si>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</si>
  <si>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</si>
  <si>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</si>
  <si>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</si>
  <si>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</si>
  <si>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</si>
  <si>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</si>
  <si>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</si>
  <si>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</si>
  <si>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</si>
  <si>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</si>
  <si>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</si>
  <si>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</si>
  <si>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</si>
  <si>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</si>
  <si>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</si>
  <si>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</si>
  <si>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</si>
  <si>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</si>
  <si>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</si>
  <si>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</si>
  <si>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</si>
  <si>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</si>
  <si>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</si>
  <si>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</si>
  <si>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</si>
  <si>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</si>
  <si>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</si>
  <si>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</si>
  <si>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</si>
  <si>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</si>
  <si>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</si>
  <si>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</si>
  <si>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</si>
  <si>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</si>
  <si>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</si>
  <si>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</si>
  <si>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</si>
  <si>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</si>
  <si>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</si>
  <si>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</si>
  <si>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</si>
  <si>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</si>
  <si>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</si>
  <si>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</si>
  <si>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</si>
  <si>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</si>
  <si>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</si>
  <si>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</si>
  <si>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</si>
  <si>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</si>
  <si>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</si>
  <si>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</si>
  <si>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</si>
  <si>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</si>
  <si>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</si>
  <si>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</si>
  <si>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</si>
  <si>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</si>
  <si>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</si>
  <si>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</si>
  <si>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</si>
  <si>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</si>
  <si>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</si>
  <si>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</si>
  <si>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</si>
  <si>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</si>
  <si>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</si>
  <si>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</si>
  <si>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</si>
  <si>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</si>
  <si>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</si>
  <si>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</si>
  <si>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</si>
  <si>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</si>
  <si>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</si>
  <si>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</si>
  <si>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</si>
  <si>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</si>
  <si>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</si>
  <si>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</si>
  <si>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</si>
  <si>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</si>
  <si>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</si>
  <si>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</si>
  <si>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</si>
  <si>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</si>
  <si>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</si>
  <si>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</si>
  <si>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</si>
  <si>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</si>
  <si>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</si>
  <si>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</si>
  <si>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</si>
  <si>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</si>
  <si>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</si>
  <si>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</si>
  <si>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</si>
  <si>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</si>
  <si>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</si>
  <si>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</si>
  <si>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</si>
  <si>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</si>
  <si>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</si>
  <si>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</si>
  <si>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</si>
  <si>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</si>
  <si>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</si>
  <si>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</si>
  <si>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</si>
  <si>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</si>
  <si>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</si>
  <si>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</si>
  <si>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</si>
  <si>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</si>
  <si>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</si>
  <si>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</si>
  <si>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</si>
  <si>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</si>
  <si>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</si>
  <si>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</si>
  <si>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</si>
  <si>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</si>
  <si>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</si>
  <si>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</si>
  <si>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</si>
  <si>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</si>
  <si>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</si>
  <si>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</si>
  <si>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</si>
  <si>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</si>
  <si>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</si>
  <si>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</si>
  <si>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</si>
  <si>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</si>
  <si>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</si>
  <si>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</si>
  <si>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</si>
  <si>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</si>
  <si>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</si>
  <si>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</si>
  <si>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</si>
  <si>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</si>
  <si>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</si>
  <si>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</si>
  <si>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</si>
  <si>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</si>
  <si>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</si>
  <si>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</si>
  <si>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</si>
  <si>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</si>
  <si>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</si>
  <si>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</si>
  <si>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</si>
  <si>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</si>
  <si>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</si>
  <si>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</si>
  <si>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</si>
  <si>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</si>
  <si>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</si>
  <si>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</si>
  <si>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</si>
  <si>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</si>
  <si>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</si>
  <si>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</si>
  <si>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</si>
  <si>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</si>
  <si>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</si>
  <si>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</si>
  <si>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</si>
  <si>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</si>
  <si>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</si>
  <si>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</si>
  <si>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</si>
  <si>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</si>
  <si>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</si>
  <si>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</si>
  <si>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</si>
  <si>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</si>
  <si>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</si>
  <si>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</si>
  <si>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</si>
  <si>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</si>
  <si>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</si>
  <si>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</si>
  <si>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</si>
  <si>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</si>
  <si>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</si>
  <si>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</si>
  <si>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</si>
  <si>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</si>
  <si>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</si>
  <si>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</si>
  <si>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</si>
  <si>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</si>
  <si>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</si>
  <si>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</si>
  <si>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</si>
  <si>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</si>
  <si>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</si>
  <si>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</si>
  <si>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</si>
  <si>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</si>
  <si>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</si>
  <si>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</si>
  <si>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</si>
  <si>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</si>
  <si>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</si>
  <si>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</si>
  <si>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</si>
  <si>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</si>
  <si>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</si>
  <si>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</si>
  <si>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</si>
  <si>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</si>
  <si>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</si>
  <si>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</si>
  <si>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</si>
  <si>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</si>
  <si>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</si>
  <si>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</si>
  <si>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</si>
  <si>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</si>
  <si>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</si>
  <si>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</si>
  <si>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</si>
  <si>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</si>
  <si>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</si>
  <si>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</si>
  <si>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</si>
  <si>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</si>
  <si>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</si>
  <si>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</si>
  <si>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</si>
  <si>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</si>
  <si>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</si>
  <si>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</si>
  <si>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</si>
  <si>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</si>
  <si>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</si>
  <si>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</si>
  <si>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</si>
  <si>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</si>
  <si>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</si>
  <si>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</si>
  <si>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</si>
  <si>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</si>
  <si>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</si>
  <si>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</si>
  <si>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</si>
  <si>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</si>
  <si>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</si>
  <si>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</si>
  <si>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</si>
  <si>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</si>
  <si>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</si>
  <si>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</si>
  <si>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</si>
  <si>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</si>
  <si>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</si>
  <si>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</si>
  <si>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</si>
  <si>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</si>
  <si>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</si>
  <si>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</si>
  <si>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</si>
  <si>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</si>
  <si>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</si>
  <si>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</si>
  <si>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</si>
  <si>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</si>
  <si>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</si>
  <si>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</si>
  <si>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</si>
  <si>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</si>
  <si>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</si>
  <si>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</si>
  <si>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</si>
  <si>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</si>
  <si>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</si>
  <si>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</si>
  <si>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</si>
  <si>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</si>
  <si>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</si>
  <si>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</si>
  <si>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</si>
  <si>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</si>
  <si>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</si>
  <si>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</si>
  <si>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</si>
  <si>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</si>
  <si>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</si>
  <si>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</si>
  <si>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</si>
  <si>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</si>
  <si>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</si>
  <si>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</si>
  <si>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</si>
  <si>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</si>
  <si>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</si>
  <si>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</si>
  <si>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</si>
  <si>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</si>
  <si>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</si>
  <si>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</si>
  <si>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</si>
  <si>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</si>
  <si>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</si>
  <si>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</si>
  <si>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</si>
  <si>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</si>
  <si>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</si>
  <si>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</si>
  <si>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</si>
  <si>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</si>
  <si>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</si>
  <si>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</si>
  <si>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</si>
  <si>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</si>
  <si>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</si>
  <si>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</si>
  <si>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</si>
  <si>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</si>
  <si>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</si>
  <si>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</si>
  <si>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</si>
  <si>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</si>
  <si>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</si>
  <si>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</si>
  <si>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</si>
  <si>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</si>
  <si>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</si>
  <si>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</si>
  <si>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</si>
  <si>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</si>
  <si>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</si>
  <si>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</si>
  <si>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</si>
  <si>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</si>
  <si>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</si>
  <si>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</si>
  <si>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</si>
  <si>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</si>
  <si>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</si>
  <si>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</si>
  <si>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</si>
  <si>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</si>
  <si>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</si>
  <si>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</si>
  <si>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</si>
  <si>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</si>
  <si>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</si>
  <si>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</si>
  <si>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</si>
  <si>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</si>
  <si>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</si>
  <si>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</si>
  <si>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</si>
  <si>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</si>
  <si>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</si>
  <si>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</si>
  <si>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</si>
  <si>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</si>
  <si>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</si>
  <si>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</si>
  <si>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</si>
  <si>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</si>
  <si>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</si>
  <si>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</si>
  <si>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</si>
  <si>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</si>
  <si>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</si>
  <si>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</si>
  <si>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</si>
  <si>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</si>
  <si>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</si>
  <si>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</si>
  <si>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</si>
  <si>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</si>
  <si>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</si>
  <si>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</si>
  <si>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</si>
  <si>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</si>
  <si>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</si>
  <si>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</si>
  <si>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</si>
  <si>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</si>
  <si>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</si>
  <si>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</si>
  <si>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</si>
  <si>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</si>
  <si>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</si>
  <si>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</si>
  <si>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</si>
  <si>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</si>
  <si>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</si>
  <si>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</si>
  <si>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</si>
  <si>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</si>
  <si>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</si>
  <si>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</si>
  <si>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</si>
  <si>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</si>
  <si>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</si>
  <si>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</si>
  <si>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</si>
  <si>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</si>
  <si>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</si>
  <si>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</si>
  <si>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</si>
  <si>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</si>
  <si>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</si>
  <si>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</si>
  <si>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</si>
  <si>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</si>
  <si>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</si>
  <si>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</si>
  <si>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</si>
  <si>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</si>
  <si>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</si>
  <si>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</si>
  <si>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</si>
  <si>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</si>
  <si>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</si>
  <si>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</si>
  <si>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</si>
  <si>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</si>
  <si>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</si>
  <si>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</si>
  <si>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</si>
  <si>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</si>
  <si>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</si>
  <si>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</si>
  <si>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</si>
  <si>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</si>
  <si>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</si>
  <si>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</si>
  <si>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</si>
  <si>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</si>
  <si>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</si>
  <si>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</si>
  <si>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</si>
  <si>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</si>
  <si>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</si>
  <si>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</si>
  <si>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</si>
  <si>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</si>
  <si>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</si>
  <si>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</si>
  <si>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</si>
  <si>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</si>
  <si>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</si>
  <si>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</si>
  <si>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</si>
  <si>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</si>
  <si>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</si>
  <si>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</si>
  <si>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</si>
  <si>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</si>
  <si>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</si>
  <si>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</si>
  <si>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</si>
  <si>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</si>
  <si>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</si>
  <si>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</si>
  <si>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</si>
  <si>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</si>
  <si>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</si>
  <si>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</si>
  <si>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</si>
  <si>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</si>
  <si>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</si>
  <si>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</si>
  <si>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</si>
  <si>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</si>
  <si>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</si>
  <si>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</si>
  <si>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</si>
  <si>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</si>
  <si>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</si>
  <si>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</si>
  <si>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</si>
  <si>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</si>
  <si>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</si>
  <si>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</si>
  <si>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</si>
  <si>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</si>
  <si>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</si>
  <si>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</si>
  <si>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</si>
  <si>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</si>
  <si>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</si>
  <si>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</si>
  <si>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</si>
  <si>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</si>
  <si>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</si>
  <si>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</si>
  <si>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</si>
  <si>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</si>
  <si>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</si>
  <si>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</si>
  <si>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</si>
  <si>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</si>
  <si>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</si>
  <si>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</si>
  <si>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</si>
  <si>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</si>
  <si>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</si>
  <si>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</si>
  <si>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</si>
  <si>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</si>
  <si>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</si>
  <si>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</si>
  <si>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</si>
  <si>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</si>
  <si>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</si>
  <si>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</si>
  <si>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</si>
  <si>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</si>
  <si>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</si>
  <si>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</si>
  <si>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</si>
  <si>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</si>
  <si>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</si>
  <si>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</si>
  <si>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</si>
  <si>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</si>
  <si>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</si>
  <si>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</si>
  <si>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</si>
  <si>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</si>
  <si>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</si>
  <si>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</si>
  <si>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</si>
  <si>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</si>
  <si>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</si>
  <si>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</si>
  <si>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</si>
  <si>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</si>
  <si>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</si>
  <si>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</si>
  <si>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</si>
  <si>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</si>
  <si>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</si>
  <si>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</si>
  <si>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</si>
  <si>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</si>
  <si>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</si>
  <si>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</si>
  <si>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</si>
  <si>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</si>
  <si>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</si>
  <si>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</si>
  <si>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</si>
  <si>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</si>
  <si>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</si>
  <si>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</si>
  <si>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</si>
  <si>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</si>
  <si>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</si>
  <si>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</si>
  <si>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</si>
  <si>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</si>
  <si>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</si>
  <si>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</si>
  <si>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</si>
  <si>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</si>
  <si>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</si>
  <si>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</si>
  <si>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</si>
  <si>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</si>
  <si>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</si>
  <si>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</si>
  <si>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</si>
  <si>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</si>
  <si>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</si>
  <si>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</si>
  <si>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</si>
  <si>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</si>
  <si>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</si>
  <si>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</si>
  <si>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</si>
  <si>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</si>
  <si>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</si>
  <si>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</si>
  <si>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</si>
  <si>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</si>
  <si>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</si>
  <si>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</si>
  <si>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</si>
  <si>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</si>
  <si>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</si>
  <si>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</si>
  <si>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</si>
  <si>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</si>
  <si>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</si>
  <si>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</si>
  <si>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</si>
  <si>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</si>
  <si>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</si>
  <si>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</si>
  <si>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</si>
  <si>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</si>
  <si>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</si>
  <si>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</si>
  <si>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</si>
  <si>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</si>
  <si>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</si>
  <si>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</si>
  <si>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</si>
  <si>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</si>
  <si>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</si>
  <si>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</si>
  <si>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</si>
  <si>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</si>
  <si>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</si>
  <si>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</si>
  <si>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</si>
  <si>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</si>
  <si>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</si>
  <si>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</si>
  <si>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</si>
  <si>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</si>
  <si>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</si>
  <si>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</si>
  <si>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</si>
  <si>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</si>
  <si>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</si>
  <si>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</si>
  <si>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</si>
  <si>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</si>
  <si>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</si>
  <si>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</si>
  <si>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</si>
  <si>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</si>
  <si>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</si>
  <si>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</si>
  <si>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</si>
  <si>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</si>
  <si>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</si>
  <si>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</si>
  <si>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</si>
  <si>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</si>
  <si>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</si>
  <si>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</si>
  <si>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</si>
  <si>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</si>
  <si>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</si>
  <si>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</si>
  <si>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</si>
  <si>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</si>
  <si>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</si>
  <si>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</si>
  <si>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</si>
  <si>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</si>
  <si>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</si>
  <si>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</si>
  <si>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</si>
  <si>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</si>
  <si>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</si>
  <si>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</si>
  <si>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</si>
  <si>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</si>
  <si>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</si>
  <si>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</si>
  <si>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</si>
  <si>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</si>
  <si>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</si>
  <si>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</si>
  <si>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</si>
  <si>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</si>
  <si>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</si>
  <si>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</si>
  <si>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</si>
  <si>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</si>
  <si>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</si>
  <si>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</si>
  <si>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</si>
  <si>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</si>
  <si>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</si>
  <si>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</si>
  <si>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</si>
  <si>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</si>
  <si>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</si>
  <si>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</si>
  <si>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</si>
  <si>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</si>
  <si>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</si>
  <si>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</si>
  <si>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</si>
  <si>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</si>
  <si>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</si>
  <si>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</si>
  <si>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</si>
  <si>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</si>
  <si>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</si>
  <si>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</si>
  <si>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</si>
  <si>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</si>
  <si>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</si>
  <si>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</si>
  <si>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</si>
  <si>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</si>
  <si>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</si>
  <si>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</si>
  <si>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</si>
  <si>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</si>
  <si>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</si>
  <si>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</si>
  <si>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</si>
  <si>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</si>
  <si>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</si>
  <si>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</si>
  <si>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</si>
  <si>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</si>
  <si>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</si>
  <si>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</si>
  <si>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</si>
  <si>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</si>
  <si>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</si>
  <si>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</si>
  <si>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</si>
  <si>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</si>
  <si>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</si>
  <si>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</si>
  <si>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</si>
  <si>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</si>
  <si>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</si>
  <si>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</si>
  <si>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</si>
  <si>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</si>
  <si>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</si>
  <si>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</si>
  <si>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</si>
  <si>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</si>
  <si>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</si>
  <si>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</si>
  <si>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</si>
  <si>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</si>
  <si>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</si>
  <si>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</si>
  <si>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</si>
  <si>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</si>
  <si>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</si>
  <si>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</si>
  <si>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</si>
  <si>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</si>
  <si>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</si>
  <si>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</si>
  <si>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</si>
  <si>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</si>
  <si>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</si>
  <si>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</si>
  <si>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</si>
  <si>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</si>
  <si>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</si>
  <si>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</si>
  <si>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</si>
  <si>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</si>
  <si>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</si>
  <si>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</si>
  <si>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</si>
  <si>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</si>
  <si>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</si>
  <si>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</si>
  <si>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</si>
  <si>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</si>
  <si>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</si>
  <si>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</si>
  <si>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</si>
  <si>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</si>
  <si>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</si>
  <si>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</si>
  <si>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</si>
  <si>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</si>
  <si>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</si>
  <si>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</si>
  <si>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</si>
  <si>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</si>
  <si>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</si>
  <si>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</si>
  <si>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</si>
  <si>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</si>
  <si>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</si>
  <si>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</si>
  <si>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</si>
  <si>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</si>
  <si>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</si>
  <si>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</si>
  <si>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</si>
  <si>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</si>
  <si>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</si>
  <si>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</si>
  <si>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</si>
  <si>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</si>
  <si>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</si>
  <si>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</si>
  <si>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</si>
  <si>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</si>
  <si>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</si>
  <si>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</si>
  <si>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</si>
  <si>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</si>
  <si>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</si>
  <si>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</si>
  <si>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</si>
  <si>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</si>
  <si>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</si>
  <si>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</si>
  <si>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</si>
  <si>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</si>
  <si>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</si>
  <si>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</si>
  <si>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</si>
  <si>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</si>
  <si>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</si>
  <si>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</si>
  <si>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</si>
  <si>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</si>
  <si>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</si>
  <si>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</si>
  <si>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</si>
  <si>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</si>
  <si>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</si>
  <si>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</si>
  <si>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</si>
  <si>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</si>
  <si>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</si>
  <si>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</si>
  <si>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</si>
  <si>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</si>
  <si>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</si>
  <si>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</si>
  <si>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</si>
  <si>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</si>
  <si>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</si>
  <si>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</si>
  <si>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</si>
  <si>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</si>
  <si>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</si>
  <si>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</si>
  <si>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</si>
  <si>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</si>
  <si>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</si>
  <si>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</si>
  <si>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</si>
  <si>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</si>
  <si>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</si>
  <si>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</si>
  <si>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</si>
  <si>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</si>
  <si>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</si>
  <si>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</si>
  <si>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</si>
  <si>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</si>
  <si>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</si>
  <si>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</si>
  <si>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</si>
  <si>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</si>
  <si>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</si>
  <si>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</si>
  <si>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</si>
  <si>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</si>
  <si>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</si>
  <si>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</si>
  <si>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</si>
  <si>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</si>
  <si>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</si>
  <si>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</si>
  <si>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</si>
  <si>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</si>
  <si>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</si>
  <si>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</si>
  <si>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</si>
  <si>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</si>
  <si>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</si>
  <si>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</si>
  <si>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</si>
  <si>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</si>
  <si>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</si>
  <si>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</si>
  <si>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</si>
  <si>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</si>
  <si>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</si>
  <si>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</si>
  <si>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</si>
  <si>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</si>
  <si>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</si>
  <si>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</si>
  <si>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</si>
  <si>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</si>
  <si>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</si>
  <si>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</si>
  <si>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</si>
  <si>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</si>
  <si>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</si>
  <si>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</si>
  <si>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</si>
  <si>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</si>
  <si>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</si>
  <si>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</si>
  <si>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</si>
  <si>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</si>
  <si>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</si>
  <si>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</si>
  <si>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</si>
  <si>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</si>
  <si>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</si>
  <si>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</si>
  <si>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</si>
  <si>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</si>
  <si>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</si>
  <si>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</si>
  <si>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</si>
  <si>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</si>
  <si>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</si>
  <si>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</si>
  <si>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</si>
  <si>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</si>
  <si>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</si>
  <si>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</si>
  <si>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</si>
  <si>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</si>
  <si>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</si>
  <si>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</si>
  <si>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</si>
  <si>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</si>
  <si>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</si>
  <si>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</si>
  <si>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</si>
  <si>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</si>
  <si>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</si>
  <si>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</si>
  <si>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</si>
  <si>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</si>
  <si>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</si>
  <si>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</si>
  <si>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</si>
  <si>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</si>
  <si>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</si>
  <si>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</si>
  <si>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</si>
  <si>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</si>
  <si>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</si>
  <si>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</si>
  <si>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</si>
  <si>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</si>
  <si>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</si>
  <si>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</si>
  <si>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</si>
  <si>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</si>
  <si>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</si>
  <si>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</si>
  <si>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</si>
  <si>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</si>
  <si>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</si>
  <si>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</si>
  <si>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</si>
  <si>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</si>
  <si>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</si>
  <si>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</si>
  <si>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</si>
  <si>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</si>
  <si>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</si>
  <si>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</si>
  <si>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</si>
  <si>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</si>
  <si>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</si>
  <si>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</si>
  <si>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</si>
  <si>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</si>
  <si>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</si>
  <si>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</si>
  <si>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</si>
  <si>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</si>
  <si>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</si>
  <si>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</si>
  <si>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</si>
  <si>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</si>
  <si>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</si>
  <si>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</si>
  <si>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</si>
  <si>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</si>
  <si>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</si>
  <si>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</si>
  <si>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</si>
  <si>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</si>
  <si>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</si>
  <si>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</si>
  <si>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</si>
  <si>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</si>
  <si>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</si>
  <si>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</si>
  <si>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</si>
  <si>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</si>
  <si>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</si>
  <si>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</si>
  <si>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</si>
  <si>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</si>
  <si>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</si>
  <si>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</si>
  <si>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</si>
  <si>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</si>
  <si>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</si>
  <si>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</si>
  <si>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</si>
  <si>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</si>
  <si>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</si>
  <si>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</si>
  <si>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</si>
  <si>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</si>
  <si>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</si>
  <si>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</si>
  <si>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</si>
  <si>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</si>
  <si>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</si>
  <si>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</si>
  <si>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</si>
  <si>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</si>
  <si>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</si>
  <si>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</si>
  <si>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</si>
  <si>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</si>
  <si>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</si>
  <si>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</si>
  <si>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</si>
  <si>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</si>
  <si>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</si>
  <si>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</si>
  <si>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</si>
  <si>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</si>
  <si>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</si>
  <si>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</si>
  <si>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</si>
  <si>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</si>
  <si>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</si>
  <si>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</si>
  <si>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</si>
  <si>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</si>
  <si>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</si>
  <si>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</si>
  <si>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</si>
  <si>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</si>
  <si>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</si>
  <si>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</si>
  <si>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</si>
  <si>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</si>
  <si>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</si>
  <si>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</si>
  <si>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</si>
  <si>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</si>
  <si>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</si>
  <si>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</si>
  <si>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</si>
  <si>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</si>
  <si>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</si>
  <si>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</si>
  <si>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</si>
  <si>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</si>
  <si>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</si>
  <si>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</si>
  <si>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</si>
  <si>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</si>
  <si>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</si>
  <si>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</si>
  <si>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</si>
  <si>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</si>
  <si>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</si>
  <si>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</si>
  <si>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</si>
  <si>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</si>
  <si>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</si>
  <si>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</si>
  <si>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</si>
  <si>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</si>
  <si>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</si>
  <si>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</si>
  <si>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</si>
  <si>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</si>
  <si>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</si>
  <si>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</si>
  <si>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</si>
  <si>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</si>
  <si>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</si>
  <si>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</si>
  <si>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</si>
  <si>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</si>
  <si>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</si>
  <si>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</si>
  <si>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</si>
  <si>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</si>
  <si>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</si>
  <si>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</si>
  <si>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</si>
  <si>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</si>
  <si>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</si>
  <si>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</si>
  <si>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</si>
  <si>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</si>
  <si>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</si>
  <si>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</si>
  <si>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</si>
  <si>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</si>
  <si>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</si>
  <si>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</si>
  <si>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</si>
  <si>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</si>
  <si>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</si>
  <si>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</si>
  <si>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</si>
  <si>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</si>
  <si>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</si>
  <si>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</si>
  <si>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</si>
  <si>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</si>
  <si>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</si>
  <si>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</si>
  <si>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</si>
  <si>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</si>
  <si>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</si>
  <si>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</si>
  <si>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</si>
  <si>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</si>
  <si>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</si>
  <si>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</si>
  <si>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</si>
  <si>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</si>
  <si>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</si>
  <si>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</si>
  <si>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</si>
  <si>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</si>
  <si>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</si>
  <si>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</si>
  <si>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</si>
  <si>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</si>
  <si>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</si>
  <si>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</si>
  <si>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</si>
  <si>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</si>
  <si>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</si>
  <si>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</si>
  <si>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</si>
  <si>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</si>
  <si>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</si>
  <si>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</si>
  <si>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</si>
  <si>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</si>
  <si>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</si>
  <si>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</si>
  <si>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</si>
  <si>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</si>
  <si>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</si>
  <si>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</si>
  <si>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</si>
  <si>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</si>
  <si>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</si>
  <si>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</si>
  <si>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</si>
  <si>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</si>
  <si>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</si>
  <si>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</si>
  <si>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</si>
  <si>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</si>
  <si>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</si>
  <si>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</si>
  <si>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</si>
  <si>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</si>
  <si>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</si>
  <si>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</si>
  <si>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</si>
  <si>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</si>
  <si>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</si>
  <si>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</si>
  <si>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</si>
  <si>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</si>
  <si>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</si>
  <si>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</si>
  <si>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</si>
  <si>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</si>
  <si>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</si>
  <si>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</si>
  <si>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</si>
  <si>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</si>
  <si>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</si>
  <si>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</si>
  <si>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</si>
  <si>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</si>
  <si>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</si>
  <si>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</si>
  <si>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</si>
  <si>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</si>
  <si>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</si>
  <si>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</si>
  <si>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</si>
  <si>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</si>
  <si>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</si>
  <si>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</si>
  <si>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</si>
  <si>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</si>
  <si>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</si>
  <si>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</si>
  <si>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</si>
  <si>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</si>
  <si>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</si>
  <si>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</si>
  <si>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</si>
  <si>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</si>
  <si>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</si>
  <si>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</si>
  <si>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</si>
  <si>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</si>
  <si>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</si>
  <si>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</si>
  <si>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</si>
  <si>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</si>
  <si>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</si>
  <si>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</si>
  <si>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</si>
  <si>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</si>
  <si>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</si>
  <si>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</si>
  <si>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</si>
  <si>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</si>
  <si>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</si>
  <si>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</si>
  <si>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</si>
  <si>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</si>
  <si>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</si>
  <si>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</si>
  <si>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</si>
  <si>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</si>
  <si>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</si>
  <si>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</si>
  <si>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</si>
  <si>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</si>
  <si>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</si>
  <si>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</si>
  <si>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</si>
  <si>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</si>
  <si>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</si>
  <si>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</si>
  <si>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</si>
  <si>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</si>
  <si>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</si>
  <si>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</si>
  <si>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</si>
  <si>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</si>
  <si>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</si>
  <si>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</si>
  <si>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</si>
  <si>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</si>
  <si>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</si>
  <si>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</si>
  <si>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</si>
  <si>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</si>
  <si>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</si>
  <si>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</si>
  <si>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</si>
  <si>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</si>
  <si>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</si>
  <si>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</si>
  <si>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</si>
  <si>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</si>
  <si>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</si>
  <si>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</si>
  <si>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</si>
  <si>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</si>
  <si>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</si>
  <si>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</si>
  <si>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</si>
  <si>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</si>
  <si>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</si>
  <si>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</si>
  <si>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</si>
  <si>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</si>
  <si>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</si>
  <si>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</si>
  <si>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</si>
  <si>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</si>
  <si>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</si>
  <si>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</si>
  <si>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</si>
  <si>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</si>
  <si>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</si>
  <si>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</si>
  <si>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</si>
  <si>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</si>
  <si>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</si>
  <si>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</si>
  <si>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</si>
  <si>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</si>
  <si>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</si>
  <si>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</si>
  <si>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</si>
  <si>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</si>
  <si>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</si>
  <si>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</si>
  <si>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</si>
  <si>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</si>
  <si>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</si>
  <si>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</si>
  <si>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</si>
  <si>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</si>
  <si>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</si>
  <si>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</si>
  <si>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</si>
  <si>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</si>
  <si>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</si>
  <si>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</si>
  <si>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</si>
  <si>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</si>
  <si>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</si>
  <si>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</si>
  <si>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</si>
  <si>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</si>
  <si>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</si>
  <si>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</si>
  <si>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</si>
  <si>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</si>
  <si>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</si>
  <si>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</si>
  <si>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</si>
  <si>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</si>
  <si>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</si>
  <si>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</si>
  <si>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</si>
  <si>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</si>
  <si>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</si>
  <si>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</si>
  <si>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</si>
  <si>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</si>
  <si>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</si>
  <si>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</si>
  <si>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</si>
  <si>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</si>
  <si>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</si>
  <si>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</si>
  <si>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</si>
  <si>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</si>
  <si>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</si>
  <si>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</si>
  <si>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NOVIGRAD</t>
  </si>
  <si>
    <t>BUTKA KURJAKOVIĆA 7</t>
  </si>
  <si>
    <t>ŠTEFANIJA MIKECIN</t>
  </si>
  <si>
    <t>023375615</t>
  </si>
  <si>
    <t>023375600</t>
  </si>
  <si>
    <t>ured@os-novigrad.skole.hr</t>
  </si>
  <si>
    <t>BRANKA MAROJA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</si>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</sst>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2574939</v>
      </c>
      <c r="D2" s="63">
        <f>PRRAS!E12</f>
        <v>2733837</v>
      </c>
      <c r="E2" s="63"/>
      <c r="F2" s="63"/>
      <c r="G2" s="64">
        <f t="shared" ref="G2:G65" si="0">(B2/1000)*(C2*1+D2*2)</f>
        <v>8042.6130000000003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12876</v>
      </c>
      <c r="L10" s="50">
        <f>INT(VALUE(RefStr!B6))</f>
        <v>12876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03141764</v>
      </c>
      <c r="L11" s="50">
        <f>INT(VALUE(RefStr!B8))</f>
        <v>3141764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NOVIGRAD</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23312</v>
      </c>
      <c r="L13" s="50">
        <f>INT(VALUE(RefStr!B12))</f>
        <v>23312</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NOVIGRAD</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BUTKA KURJAKOVIĆA 7</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537</v>
      </c>
      <c r="L19" s="50">
        <f>INT(VALUE(RefStr!B22))</f>
        <v>537</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08993869784</v>
      </c>
      <c r="L21" s="50">
        <f>INT(VALUE(RefStr!K14))</f>
        <v>8993869784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ŠTEFANIJA MIKECIN</v>
      </c>
      <c r="L22" s="50">
        <f>LEN(RefStr!H25)</f>
        <v>17</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023375615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023375600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ured@os-novigrad.skole.hr</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ured@os-novigrad.skole.hr</v>
      </c>
      <c r="L26" s="50">
        <f>LEN(RefStr!H31)</f>
        <v>25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BRANKA MAROJA</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52.593.547,76</v>
      </c>
      <c r="L28" s="50">
        <f>SUM(G2:G1561)</f>
        <v>52593547.757000007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30968364.487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17584641.707000002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3796252.9350000005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22.478999999999999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244266.14899999995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2233841</v>
      </c>
      <c r="D46" s="58">
        <f>PRRAS!E56</f>
        <v>2376452</v>
      </c>
      <c r="E46" s="58">
        <v>0</v>
      </c>
      <c r="F46" s="58">
        <v>0</v>
      </c>
      <c r="G46" s="59">
        <f t="shared" si="0"/>
        <v>314403.52499999997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14116</v>
      </c>
      <c r="D58" s="58">
        <f>PRRAS!E68</f>
        <v>0</v>
      </c>
      <c r="E58" s="58">
        <v>0</v>
      </c>
      <c r="F58" s="58">
        <v>0</v>
      </c>
      <c r="G58" s="59">
        <f t="shared" si="0"/>
        <v>804.61200000000008</v>
      </c>
      <c r="H58" s="59">
        <f t="shared" si="1"/>
        <v>0</v>
      </c>
      <c r="I58" s="60">
        <v>0</v>
      </c>
    </row>
    <row r="59" spans="1:9" x14ac:dyDescent="0.2">
      <c r="A59" s="57">
        <v>151</v>
      </c>
      <c r="B59" s="58">
        <f>PRRAS!C69</f>
        <v>58</v>
      </c>
      <c r="C59" s="58">
        <f>PRRAS!D69</f>
        <v>14116</v>
      </c>
      <c r="D59" s="58">
        <f>PRRAS!E69</f>
        <v>0</v>
      </c>
      <c r="E59" s="58">
        <v>0</v>
      </c>
      <c r="F59" s="58">
        <v>0</v>
      </c>
      <c r="G59" s="59">
        <f t="shared" si="0"/>
        <v>818.72800000000007</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2219725</v>
      </c>
      <c r="D64" s="58">
        <f>PRRAS!E74</f>
        <v>2376452</v>
      </c>
      <c r="E64" s="58">
        <v>0</v>
      </c>
      <c r="F64" s="58">
        <v>0</v>
      </c>
      <c r="G64" s="59">
        <f t="shared" si="0"/>
        <v>439275.62699999998</v>
      </c>
      <c r="H64" s="59">
        <f t="shared" si="1"/>
        <v>0</v>
      </c>
      <c r="I64" s="60">
        <v>0</v>
      </c>
    </row>
    <row r="65" spans="1:9" x14ac:dyDescent="0.2">
      <c r="A65" s="57">
        <v>151</v>
      </c>
      <c r="B65" s="58">
        <f>PRRAS!C75</f>
        <v>64</v>
      </c>
      <c r="C65" s="58">
        <f>PRRAS!D75</f>
        <v>2219725</v>
      </c>
      <c r="D65" s="58">
        <f>PRRAS!E75</f>
        <v>2356452</v>
      </c>
      <c r="E65" s="58">
        <v>0</v>
      </c>
      <c r="F65" s="58">
        <v>0</v>
      </c>
      <c r="G65" s="59">
        <f t="shared" si="0"/>
        <v>443688.25599999999</v>
      </c>
      <c r="H65" s="59">
        <f t="shared" si="1"/>
        <v>0</v>
      </c>
      <c r="I65" s="60">
        <v>0</v>
      </c>
    </row>
    <row r="66" spans="1:9" x14ac:dyDescent="0.2">
      <c r="A66" s="57">
        <v>151</v>
      </c>
      <c r="B66" s="58">
        <f>PRRAS!C76</f>
        <v>65</v>
      </c>
      <c r="C66" s="58">
        <f>PRRAS!D76</f>
        <v>0</v>
      </c>
      <c r="D66" s="58">
        <f>PRRAS!E76</f>
        <v>20000</v>
      </c>
      <c r="E66" s="58">
        <v>0</v>
      </c>
      <c r="F66" s="58">
        <v>0</v>
      </c>
      <c r="G66" s="59">
        <f t="shared" ref="G66:G129" si="2">(B66/1000)*(C66*1+D66*2)</f>
        <v>2600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780</v>
      </c>
      <c r="D106" s="58">
        <f>PRRAS!E116</f>
        <v>1190</v>
      </c>
      <c r="E106" s="58">
        <v>0</v>
      </c>
      <c r="F106" s="58">
        <v>0</v>
      </c>
      <c r="G106" s="59">
        <f t="shared" si="2"/>
        <v>331.8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780</v>
      </c>
      <c r="D112" s="58">
        <f>PRRAS!E122</f>
        <v>1190</v>
      </c>
      <c r="E112" s="58">
        <v>0</v>
      </c>
      <c r="F112" s="58">
        <v>0</v>
      </c>
      <c r="G112" s="59">
        <f t="shared" si="2"/>
        <v>350.76</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780</v>
      </c>
      <c r="D117" s="58">
        <f>PRRAS!E127</f>
        <v>1190</v>
      </c>
      <c r="E117" s="58">
        <v>0</v>
      </c>
      <c r="F117" s="58">
        <v>0</v>
      </c>
      <c r="G117" s="59">
        <f t="shared" si="2"/>
        <v>366.56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6025</v>
      </c>
      <c r="D124" s="58">
        <f>PRRAS!E134</f>
        <v>0</v>
      </c>
      <c r="E124" s="58">
        <v>0</v>
      </c>
      <c r="F124" s="58">
        <v>0</v>
      </c>
      <c r="G124" s="59">
        <f t="shared" si="2"/>
        <v>741.07500000000005</v>
      </c>
      <c r="H124" s="59">
        <f t="shared" si="3"/>
        <v>0</v>
      </c>
      <c r="I124" s="60">
        <v>0</v>
      </c>
    </row>
    <row r="125" spans="1:9" x14ac:dyDescent="0.2">
      <c r="A125" s="57">
        <v>151</v>
      </c>
      <c r="B125" s="58">
        <f>PRRAS!C135</f>
        <v>124</v>
      </c>
      <c r="C125" s="58">
        <f>PRRAS!D135</f>
        <v>800</v>
      </c>
      <c r="D125" s="58">
        <f>PRRAS!E135</f>
        <v>0</v>
      </c>
      <c r="E125" s="58">
        <v>0</v>
      </c>
      <c r="F125" s="58">
        <v>0</v>
      </c>
      <c r="G125" s="59">
        <f t="shared" si="2"/>
        <v>99.2</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800</v>
      </c>
      <c r="D127" s="58">
        <f>PRRAS!E137</f>
        <v>0</v>
      </c>
      <c r="E127" s="58">
        <v>0</v>
      </c>
      <c r="F127" s="58">
        <v>0</v>
      </c>
      <c r="G127" s="59">
        <f t="shared" si="2"/>
        <v>100.8</v>
      </c>
      <c r="H127" s="59">
        <f t="shared" si="3"/>
        <v>0</v>
      </c>
      <c r="I127" s="60">
        <v>0</v>
      </c>
    </row>
    <row r="128" spans="1:9" x14ac:dyDescent="0.2">
      <c r="A128" s="57">
        <v>151</v>
      </c>
      <c r="B128" s="58">
        <f>PRRAS!C138</f>
        <v>127</v>
      </c>
      <c r="C128" s="58">
        <f>PRRAS!D138</f>
        <v>5225</v>
      </c>
      <c r="D128" s="58">
        <f>PRRAS!E138</f>
        <v>0</v>
      </c>
      <c r="E128" s="58">
        <v>0</v>
      </c>
      <c r="F128" s="58">
        <v>0</v>
      </c>
      <c r="G128" s="59">
        <f t="shared" si="2"/>
        <v>663.57500000000005</v>
      </c>
      <c r="H128" s="59">
        <f t="shared" si="3"/>
        <v>0</v>
      </c>
      <c r="I128" s="60">
        <v>0</v>
      </c>
    </row>
    <row r="129" spans="1:9" x14ac:dyDescent="0.2">
      <c r="A129" s="57">
        <v>151</v>
      </c>
      <c r="B129" s="58">
        <f>PRRAS!C139</f>
        <v>128</v>
      </c>
      <c r="C129" s="58">
        <f>PRRAS!D139</f>
        <v>2195</v>
      </c>
      <c r="D129" s="58">
        <f>PRRAS!E139</f>
        <v>0</v>
      </c>
      <c r="E129" s="58">
        <v>0</v>
      </c>
      <c r="F129" s="58">
        <v>0</v>
      </c>
      <c r="G129" s="59">
        <f t="shared" si="2"/>
        <v>280.95999999999998</v>
      </c>
      <c r="H129" s="59">
        <f t="shared" si="3"/>
        <v>0</v>
      </c>
      <c r="I129" s="60">
        <v>0</v>
      </c>
    </row>
    <row r="130" spans="1:9" x14ac:dyDescent="0.2">
      <c r="A130" s="57">
        <v>151</v>
      </c>
      <c r="B130" s="58">
        <f>PRRAS!C140</f>
        <v>129</v>
      </c>
      <c r="C130" s="58">
        <f>PRRAS!D140</f>
        <v>3030</v>
      </c>
      <c r="D130" s="58">
        <f>PRRAS!E140</f>
        <v>0</v>
      </c>
      <c r="E130" s="58">
        <v>0</v>
      </c>
      <c r="F130" s="58">
        <v>0</v>
      </c>
      <c r="G130" s="59">
        <f t="shared" ref="G130:G193" si="4">(B130/1000)*(C130*1+D130*2)</f>
        <v>390.87</v>
      </c>
      <c r="H130" s="59">
        <f t="shared" ref="H130:H193" si="5">ABS(C130-ROUND(C130,0))+ABS(D130-ROUND(D130,0))</f>
        <v>0</v>
      </c>
      <c r="I130" s="60">
        <v>0</v>
      </c>
    </row>
    <row r="131" spans="1:9" x14ac:dyDescent="0.2">
      <c r="A131" s="57">
        <v>151</v>
      </c>
      <c r="B131" s="58">
        <f>PRRAS!C141</f>
        <v>130</v>
      </c>
      <c r="C131" s="58">
        <f>PRRAS!D141</f>
        <v>334293</v>
      </c>
      <c r="D131" s="58">
        <f>PRRAS!E141</f>
        <v>356195</v>
      </c>
      <c r="E131" s="58">
        <v>0</v>
      </c>
      <c r="F131" s="58">
        <v>0</v>
      </c>
      <c r="G131" s="59">
        <f t="shared" si="4"/>
        <v>136068.79</v>
      </c>
      <c r="H131" s="59">
        <f t="shared" si="5"/>
        <v>0</v>
      </c>
      <c r="I131" s="60">
        <v>0</v>
      </c>
    </row>
    <row r="132" spans="1:9" x14ac:dyDescent="0.2">
      <c r="A132" s="57">
        <v>151</v>
      </c>
      <c r="B132" s="58">
        <f>PRRAS!C142</f>
        <v>131</v>
      </c>
      <c r="C132" s="58">
        <f>PRRAS!D142</f>
        <v>334293</v>
      </c>
      <c r="D132" s="58">
        <f>PRRAS!E142</f>
        <v>356195</v>
      </c>
      <c r="E132" s="58">
        <v>0</v>
      </c>
      <c r="F132" s="58">
        <v>0</v>
      </c>
      <c r="G132" s="59">
        <f t="shared" si="4"/>
        <v>137115.473</v>
      </c>
      <c r="H132" s="59">
        <f t="shared" si="5"/>
        <v>0</v>
      </c>
      <c r="I132" s="60">
        <v>0</v>
      </c>
    </row>
    <row r="133" spans="1:9" x14ac:dyDescent="0.2">
      <c r="A133" s="57">
        <v>151</v>
      </c>
      <c r="B133" s="58">
        <f>PRRAS!C143</f>
        <v>132</v>
      </c>
      <c r="C133" s="58">
        <f>PRRAS!D143</f>
        <v>265446</v>
      </c>
      <c r="D133" s="58">
        <f>PRRAS!E143</f>
        <v>339079</v>
      </c>
      <c r="E133" s="58">
        <v>0</v>
      </c>
      <c r="F133" s="58">
        <v>0</v>
      </c>
      <c r="G133" s="59">
        <f t="shared" si="4"/>
        <v>124555.728</v>
      </c>
      <c r="H133" s="59">
        <f t="shared" si="5"/>
        <v>0</v>
      </c>
      <c r="I133" s="60">
        <v>0</v>
      </c>
    </row>
    <row r="134" spans="1:9" x14ac:dyDescent="0.2">
      <c r="A134" s="57">
        <v>151</v>
      </c>
      <c r="B134" s="58">
        <f>PRRAS!C144</f>
        <v>133</v>
      </c>
      <c r="C134" s="58">
        <f>PRRAS!D144</f>
        <v>68847</v>
      </c>
      <c r="D134" s="58">
        <f>PRRAS!E144</f>
        <v>17116</v>
      </c>
      <c r="E134" s="58">
        <v>0</v>
      </c>
      <c r="F134" s="58">
        <v>0</v>
      </c>
      <c r="G134" s="59">
        <f t="shared" si="4"/>
        <v>13709.507000000001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2493982</v>
      </c>
      <c r="D149" s="58">
        <f>PRRAS!E159</f>
        <v>2709947</v>
      </c>
      <c r="E149" s="58">
        <v>0</v>
      </c>
      <c r="F149" s="58">
        <v>0</v>
      </c>
      <c r="G149" s="59">
        <f t="shared" si="4"/>
        <v>1171253.648</v>
      </c>
      <c r="H149" s="59">
        <f t="shared" si="5"/>
        <v>0</v>
      </c>
      <c r="I149" s="60">
        <v>0</v>
      </c>
    </row>
    <row r="150" spans="1:9" x14ac:dyDescent="0.2">
      <c r="A150" s="57">
        <v>151</v>
      </c>
      <c r="B150" s="58">
        <f>PRRAS!C160</f>
        <v>149</v>
      </c>
      <c r="C150" s="58">
        <f>PRRAS!D160</f>
        <v>2082821</v>
      </c>
      <c r="D150" s="58">
        <f>PRRAS!E160</f>
        <v>2176056</v>
      </c>
      <c r="E150" s="58">
        <v>0</v>
      </c>
      <c r="F150" s="58">
        <v>0</v>
      </c>
      <c r="G150" s="59">
        <f t="shared" si="4"/>
        <v>958805.01699999999</v>
      </c>
      <c r="H150" s="59">
        <f t="shared" si="5"/>
        <v>0</v>
      </c>
      <c r="I150" s="60">
        <v>0</v>
      </c>
    </row>
    <row r="151" spans="1:9" x14ac:dyDescent="0.2">
      <c r="A151" s="57">
        <v>151</v>
      </c>
      <c r="B151" s="58">
        <f>PRRAS!C161</f>
        <v>150</v>
      </c>
      <c r="C151" s="58">
        <f>PRRAS!D161</f>
        <v>1720152</v>
      </c>
      <c r="D151" s="58">
        <f>PRRAS!E161</f>
        <v>1798740</v>
      </c>
      <c r="E151" s="58">
        <v>0</v>
      </c>
      <c r="F151" s="58">
        <v>0</v>
      </c>
      <c r="G151" s="59">
        <f t="shared" si="4"/>
        <v>797644.79999999993</v>
      </c>
      <c r="H151" s="59">
        <f t="shared" si="5"/>
        <v>0</v>
      </c>
      <c r="I151" s="60">
        <v>0</v>
      </c>
    </row>
    <row r="152" spans="1:9" x14ac:dyDescent="0.2">
      <c r="A152" s="57">
        <v>151</v>
      </c>
      <c r="B152" s="58">
        <f>PRRAS!C162</f>
        <v>151</v>
      </c>
      <c r="C152" s="58">
        <f>PRRAS!D162</f>
        <v>1720152</v>
      </c>
      <c r="D152" s="58">
        <f>PRRAS!E162</f>
        <v>1798740</v>
      </c>
      <c r="E152" s="58">
        <v>0</v>
      </c>
      <c r="F152" s="58">
        <v>0</v>
      </c>
      <c r="G152" s="59">
        <f t="shared" si="4"/>
        <v>802962.43200000003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66802</v>
      </c>
      <c r="D156" s="58">
        <f>PRRAS!E166</f>
        <v>68503</v>
      </c>
      <c r="E156" s="58">
        <v>0</v>
      </c>
      <c r="F156" s="58">
        <v>0</v>
      </c>
      <c r="G156" s="59">
        <f t="shared" si="4"/>
        <v>31590.239999999998</v>
      </c>
      <c r="H156" s="59">
        <f t="shared" si="5"/>
        <v>0</v>
      </c>
      <c r="I156" s="60">
        <v>0</v>
      </c>
    </row>
    <row r="157" spans="1:9" x14ac:dyDescent="0.2">
      <c r="A157" s="57">
        <v>151</v>
      </c>
      <c r="B157" s="58">
        <f>PRRAS!C167</f>
        <v>156</v>
      </c>
      <c r="C157" s="58">
        <f>PRRAS!D167</f>
        <v>295867</v>
      </c>
      <c r="D157" s="58">
        <f>PRRAS!E167</f>
        <v>308813</v>
      </c>
      <c r="E157" s="58">
        <v>0</v>
      </c>
      <c r="F157" s="58">
        <v>0</v>
      </c>
      <c r="G157" s="59">
        <f t="shared" si="4"/>
        <v>142504.908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266624</v>
      </c>
      <c r="D159" s="58">
        <f>PRRAS!E169</f>
        <v>278291</v>
      </c>
      <c r="E159" s="58">
        <v>0</v>
      </c>
      <c r="F159" s="58">
        <v>0</v>
      </c>
      <c r="G159" s="59">
        <f t="shared" si="4"/>
        <v>130066.548</v>
      </c>
      <c r="H159" s="59">
        <f t="shared" si="5"/>
        <v>0</v>
      </c>
      <c r="I159" s="60">
        <v>0</v>
      </c>
    </row>
    <row r="160" spans="1:9" x14ac:dyDescent="0.2">
      <c r="A160" s="57">
        <v>151</v>
      </c>
      <c r="B160" s="58">
        <f>PRRAS!C170</f>
        <v>159</v>
      </c>
      <c r="C160" s="58">
        <f>PRRAS!D170</f>
        <v>29243</v>
      </c>
      <c r="D160" s="58">
        <f>PRRAS!E170</f>
        <v>30522</v>
      </c>
      <c r="E160" s="58">
        <v>0</v>
      </c>
      <c r="F160" s="58">
        <v>0</v>
      </c>
      <c r="G160" s="59">
        <f t="shared" si="4"/>
        <v>14355.633</v>
      </c>
      <c r="H160" s="59">
        <f t="shared" si="5"/>
        <v>0</v>
      </c>
      <c r="I160" s="60">
        <v>0</v>
      </c>
    </row>
    <row r="161" spans="1:9" x14ac:dyDescent="0.2">
      <c r="A161" s="57">
        <v>151</v>
      </c>
      <c r="B161" s="58">
        <f>PRRAS!C171</f>
        <v>160</v>
      </c>
      <c r="C161" s="58">
        <f>PRRAS!D171</f>
        <v>410411</v>
      </c>
      <c r="D161" s="58">
        <f>PRRAS!E171</f>
        <v>532991</v>
      </c>
      <c r="E161" s="58">
        <v>0</v>
      </c>
      <c r="F161" s="58">
        <v>0</v>
      </c>
      <c r="G161" s="59">
        <f t="shared" si="4"/>
        <v>236222.88</v>
      </c>
      <c r="H161" s="59">
        <f t="shared" si="5"/>
        <v>0</v>
      </c>
      <c r="I161" s="60">
        <v>0</v>
      </c>
    </row>
    <row r="162" spans="1:9" x14ac:dyDescent="0.2">
      <c r="A162" s="57">
        <v>151</v>
      </c>
      <c r="B162" s="58">
        <f>PRRAS!C172</f>
        <v>161</v>
      </c>
      <c r="C162" s="58">
        <f>PRRAS!D172</f>
        <v>132693</v>
      </c>
      <c r="D162" s="58">
        <f>PRRAS!E172</f>
        <v>177332</v>
      </c>
      <c r="E162" s="58">
        <v>0</v>
      </c>
      <c r="F162" s="58">
        <v>0</v>
      </c>
      <c r="G162" s="59">
        <f t="shared" si="4"/>
        <v>78464.476999999999</v>
      </c>
      <c r="H162" s="59">
        <f t="shared" si="5"/>
        <v>0</v>
      </c>
      <c r="I162" s="60">
        <v>0</v>
      </c>
    </row>
    <row r="163" spans="1:9" x14ac:dyDescent="0.2">
      <c r="A163" s="57">
        <v>151</v>
      </c>
      <c r="B163" s="58">
        <f>PRRAS!C173</f>
        <v>162</v>
      </c>
      <c r="C163" s="58">
        <f>PRRAS!D173</f>
        <v>5763</v>
      </c>
      <c r="D163" s="58">
        <f>PRRAS!E173</f>
        <v>3049</v>
      </c>
      <c r="E163" s="58">
        <v>0</v>
      </c>
      <c r="F163" s="58">
        <v>0</v>
      </c>
      <c r="G163" s="59">
        <f t="shared" si="4"/>
        <v>1921.482</v>
      </c>
      <c r="H163" s="59">
        <f t="shared" si="5"/>
        <v>0</v>
      </c>
      <c r="I163" s="60">
        <v>0</v>
      </c>
    </row>
    <row r="164" spans="1:9" x14ac:dyDescent="0.2">
      <c r="A164" s="57">
        <v>151</v>
      </c>
      <c r="B164" s="58">
        <f>PRRAS!C174</f>
        <v>163</v>
      </c>
      <c r="C164" s="58">
        <f>PRRAS!D174</f>
        <v>123958</v>
      </c>
      <c r="D164" s="58">
        <f>PRRAS!E174</f>
        <v>168762</v>
      </c>
      <c r="E164" s="58">
        <v>0</v>
      </c>
      <c r="F164" s="58">
        <v>0</v>
      </c>
      <c r="G164" s="59">
        <f t="shared" si="4"/>
        <v>75221.566000000006</v>
      </c>
      <c r="H164" s="59">
        <f t="shared" si="5"/>
        <v>0</v>
      </c>
      <c r="I164" s="60">
        <v>0</v>
      </c>
    </row>
    <row r="165" spans="1:9" x14ac:dyDescent="0.2">
      <c r="A165" s="57">
        <v>151</v>
      </c>
      <c r="B165" s="58">
        <f>PRRAS!C175</f>
        <v>164</v>
      </c>
      <c r="C165" s="58">
        <f>PRRAS!D175</f>
        <v>600</v>
      </c>
      <c r="D165" s="58">
        <f>PRRAS!E175</f>
        <v>3550</v>
      </c>
      <c r="E165" s="58">
        <v>0</v>
      </c>
      <c r="F165" s="58">
        <v>0</v>
      </c>
      <c r="G165" s="59">
        <f t="shared" si="4"/>
        <v>1262.8</v>
      </c>
      <c r="H165" s="59">
        <f t="shared" si="5"/>
        <v>0</v>
      </c>
      <c r="I165" s="60">
        <v>0</v>
      </c>
    </row>
    <row r="166" spans="1:9" x14ac:dyDescent="0.2">
      <c r="A166" s="57">
        <v>151</v>
      </c>
      <c r="B166" s="58">
        <f>PRRAS!C176</f>
        <v>165</v>
      </c>
      <c r="C166" s="58">
        <f>PRRAS!D176</f>
        <v>2372</v>
      </c>
      <c r="D166" s="58">
        <f>PRRAS!E176</f>
        <v>1971</v>
      </c>
      <c r="E166" s="58">
        <v>0</v>
      </c>
      <c r="F166" s="58">
        <v>0</v>
      </c>
      <c r="G166" s="59">
        <f t="shared" si="4"/>
        <v>1041.81</v>
      </c>
      <c r="H166" s="59">
        <f t="shared" si="5"/>
        <v>0</v>
      </c>
      <c r="I166" s="60">
        <v>0</v>
      </c>
    </row>
    <row r="167" spans="1:9" x14ac:dyDescent="0.2">
      <c r="A167" s="57">
        <v>151</v>
      </c>
      <c r="B167" s="58">
        <f>PRRAS!C177</f>
        <v>166</v>
      </c>
      <c r="C167" s="58">
        <f>PRRAS!D177</f>
        <v>136296</v>
      </c>
      <c r="D167" s="58">
        <f>PRRAS!E177</f>
        <v>139577</v>
      </c>
      <c r="E167" s="58">
        <v>0</v>
      </c>
      <c r="F167" s="58">
        <v>0</v>
      </c>
      <c r="G167" s="59">
        <f t="shared" si="4"/>
        <v>68964.7</v>
      </c>
      <c r="H167" s="59">
        <f t="shared" si="5"/>
        <v>0</v>
      </c>
      <c r="I167" s="60">
        <v>0</v>
      </c>
    </row>
    <row r="168" spans="1:9" x14ac:dyDescent="0.2">
      <c r="A168" s="57">
        <v>151</v>
      </c>
      <c r="B168" s="58">
        <f>PRRAS!C178</f>
        <v>167</v>
      </c>
      <c r="C168" s="58">
        <f>PRRAS!D178</f>
        <v>9242</v>
      </c>
      <c r="D168" s="58">
        <f>PRRAS!E178</f>
        <v>11343</v>
      </c>
      <c r="E168" s="58">
        <v>0</v>
      </c>
      <c r="F168" s="58">
        <v>0</v>
      </c>
      <c r="G168" s="59">
        <f t="shared" si="4"/>
        <v>5331.9760000000006</v>
      </c>
      <c r="H168" s="59">
        <f t="shared" si="5"/>
        <v>0</v>
      </c>
      <c r="I168" s="60">
        <v>0</v>
      </c>
    </row>
    <row r="169" spans="1:9" x14ac:dyDescent="0.2">
      <c r="A169" s="57">
        <v>151</v>
      </c>
      <c r="B169" s="58">
        <f>PRRAS!C179</f>
        <v>168</v>
      </c>
      <c r="C169" s="58">
        <f>PRRAS!D179</f>
        <v>9732</v>
      </c>
      <c r="D169" s="58">
        <f>PRRAS!E179</f>
        <v>15026</v>
      </c>
      <c r="E169" s="58">
        <v>0</v>
      </c>
      <c r="F169" s="58">
        <v>0</v>
      </c>
      <c r="G169" s="59">
        <f t="shared" si="4"/>
        <v>6683.7120000000004</v>
      </c>
      <c r="H169" s="59">
        <f t="shared" si="5"/>
        <v>0</v>
      </c>
      <c r="I169" s="60">
        <v>0</v>
      </c>
    </row>
    <row r="170" spans="1:9" x14ac:dyDescent="0.2">
      <c r="A170" s="57">
        <v>151</v>
      </c>
      <c r="B170" s="58">
        <f>PRRAS!C180</f>
        <v>169</v>
      </c>
      <c r="C170" s="58">
        <f>PRRAS!D180</f>
        <v>100856</v>
      </c>
      <c r="D170" s="58">
        <f>PRRAS!E180</f>
        <v>97299</v>
      </c>
      <c r="E170" s="58">
        <v>0</v>
      </c>
      <c r="F170" s="58">
        <v>0</v>
      </c>
      <c r="G170" s="59">
        <f t="shared" si="4"/>
        <v>49931.726000000002</v>
      </c>
      <c r="H170" s="59">
        <f t="shared" si="5"/>
        <v>0</v>
      </c>
      <c r="I170" s="60">
        <v>0</v>
      </c>
    </row>
    <row r="171" spans="1:9" x14ac:dyDescent="0.2">
      <c r="A171" s="57">
        <v>151</v>
      </c>
      <c r="B171" s="58">
        <f>PRRAS!C181</f>
        <v>170</v>
      </c>
      <c r="C171" s="58">
        <f>PRRAS!D181</f>
        <v>6544</v>
      </c>
      <c r="D171" s="58">
        <f>PRRAS!E181</f>
        <v>8762</v>
      </c>
      <c r="E171" s="58">
        <v>0</v>
      </c>
      <c r="F171" s="58">
        <v>0</v>
      </c>
      <c r="G171" s="59">
        <f t="shared" si="4"/>
        <v>4091.5600000000004</v>
      </c>
      <c r="H171" s="59">
        <f t="shared" si="5"/>
        <v>0</v>
      </c>
      <c r="I171" s="60">
        <v>0</v>
      </c>
    </row>
    <row r="172" spans="1:9" x14ac:dyDescent="0.2">
      <c r="A172" s="57">
        <v>151</v>
      </c>
      <c r="B172" s="58">
        <f>PRRAS!C182</f>
        <v>171</v>
      </c>
      <c r="C172" s="58">
        <f>PRRAS!D182</f>
        <v>9922</v>
      </c>
      <c r="D172" s="58">
        <f>PRRAS!E182</f>
        <v>5352</v>
      </c>
      <c r="E172" s="58">
        <v>0</v>
      </c>
      <c r="F172" s="58">
        <v>0</v>
      </c>
      <c r="G172" s="59">
        <f t="shared" si="4"/>
        <v>3527.0460000000003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1795</v>
      </c>
      <c r="E174" s="58">
        <v>0</v>
      </c>
      <c r="F174" s="58">
        <v>0</v>
      </c>
      <c r="G174" s="59">
        <f t="shared" si="4"/>
        <v>621.06999999999994</v>
      </c>
      <c r="H174" s="59">
        <f t="shared" si="5"/>
        <v>0</v>
      </c>
      <c r="I174" s="60">
        <v>0</v>
      </c>
    </row>
    <row r="175" spans="1:9" x14ac:dyDescent="0.2">
      <c r="A175" s="57">
        <v>151</v>
      </c>
      <c r="B175" s="58">
        <f>PRRAS!C185</f>
        <v>174</v>
      </c>
      <c r="C175" s="58">
        <f>PRRAS!D185</f>
        <v>103875</v>
      </c>
      <c r="D175" s="58">
        <f>PRRAS!E185</f>
        <v>174566</v>
      </c>
      <c r="E175" s="58">
        <v>0</v>
      </c>
      <c r="F175" s="58">
        <v>0</v>
      </c>
      <c r="G175" s="59">
        <f t="shared" si="4"/>
        <v>78823.217999999993</v>
      </c>
      <c r="H175" s="59">
        <f t="shared" si="5"/>
        <v>0</v>
      </c>
      <c r="I175" s="60">
        <v>0</v>
      </c>
    </row>
    <row r="176" spans="1:9" x14ac:dyDescent="0.2">
      <c r="A176" s="57">
        <v>151</v>
      </c>
      <c r="B176" s="58">
        <f>PRRAS!C186</f>
        <v>175</v>
      </c>
      <c r="C176" s="58">
        <f>PRRAS!D186</f>
        <v>8691</v>
      </c>
      <c r="D176" s="58">
        <f>PRRAS!E186</f>
        <v>9570</v>
      </c>
      <c r="E176" s="58">
        <v>0</v>
      </c>
      <c r="F176" s="58">
        <v>0</v>
      </c>
      <c r="G176" s="59">
        <f t="shared" si="4"/>
        <v>4870.4249999999993</v>
      </c>
      <c r="H176" s="59">
        <f t="shared" si="5"/>
        <v>0</v>
      </c>
      <c r="I176" s="60">
        <v>0</v>
      </c>
    </row>
    <row r="177" spans="1:9" x14ac:dyDescent="0.2">
      <c r="A177" s="57">
        <v>151</v>
      </c>
      <c r="B177" s="58">
        <f>PRRAS!C187</f>
        <v>176</v>
      </c>
      <c r="C177" s="58">
        <f>PRRAS!D187</f>
        <v>51771</v>
      </c>
      <c r="D177" s="58">
        <f>PRRAS!E187</f>
        <v>117141</v>
      </c>
      <c r="E177" s="58">
        <v>0</v>
      </c>
      <c r="F177" s="58">
        <v>0</v>
      </c>
      <c r="G177" s="59">
        <f t="shared" si="4"/>
        <v>50345.327999999994</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18016</v>
      </c>
      <c r="D179" s="58">
        <f>PRRAS!E189</f>
        <v>16784</v>
      </c>
      <c r="E179" s="58">
        <v>0</v>
      </c>
      <c r="F179" s="58">
        <v>0</v>
      </c>
      <c r="G179" s="59">
        <f t="shared" si="4"/>
        <v>9181.9519999999993</v>
      </c>
      <c r="H179" s="59">
        <f t="shared" si="5"/>
        <v>0</v>
      </c>
      <c r="I179" s="60">
        <v>0</v>
      </c>
    </row>
    <row r="180" spans="1:9" x14ac:dyDescent="0.2">
      <c r="A180" s="57">
        <v>151</v>
      </c>
      <c r="B180" s="58">
        <f>PRRAS!C190</f>
        <v>179</v>
      </c>
      <c r="C180" s="58">
        <f>PRRAS!D190</f>
        <v>5662</v>
      </c>
      <c r="D180" s="58">
        <f>PRRAS!E190</f>
        <v>7720</v>
      </c>
      <c r="E180" s="58">
        <v>0</v>
      </c>
      <c r="F180" s="58">
        <v>0</v>
      </c>
      <c r="G180" s="59">
        <f t="shared" si="4"/>
        <v>3777.2579999999998</v>
      </c>
      <c r="H180" s="59">
        <f t="shared" si="5"/>
        <v>0</v>
      </c>
      <c r="I180" s="60">
        <v>0</v>
      </c>
    </row>
    <row r="181" spans="1:9" x14ac:dyDescent="0.2">
      <c r="A181" s="57">
        <v>151</v>
      </c>
      <c r="B181" s="58">
        <f>PRRAS!C191</f>
        <v>180</v>
      </c>
      <c r="C181" s="58">
        <f>PRRAS!D191</f>
        <v>2806</v>
      </c>
      <c r="D181" s="58">
        <f>PRRAS!E191</f>
        <v>4000</v>
      </c>
      <c r="E181" s="58">
        <v>0</v>
      </c>
      <c r="F181" s="58">
        <v>0</v>
      </c>
      <c r="G181" s="59">
        <f t="shared" si="4"/>
        <v>1945.08</v>
      </c>
      <c r="H181" s="59">
        <f t="shared" si="5"/>
        <v>0</v>
      </c>
      <c r="I181" s="60">
        <v>0</v>
      </c>
    </row>
    <row r="182" spans="1:9" x14ac:dyDescent="0.2">
      <c r="A182" s="57">
        <v>151</v>
      </c>
      <c r="B182" s="58">
        <f>PRRAS!C192</f>
        <v>181</v>
      </c>
      <c r="C182" s="58">
        <f>PRRAS!D192</f>
        <v>415</v>
      </c>
      <c r="D182" s="58">
        <f>PRRAS!E192</f>
        <v>0</v>
      </c>
      <c r="E182" s="58">
        <v>0</v>
      </c>
      <c r="F182" s="58">
        <v>0</v>
      </c>
      <c r="G182" s="59">
        <f t="shared" si="4"/>
        <v>75.114999999999995</v>
      </c>
      <c r="H182" s="59">
        <f t="shared" si="5"/>
        <v>0</v>
      </c>
      <c r="I182" s="60">
        <v>0</v>
      </c>
    </row>
    <row r="183" spans="1:9" x14ac:dyDescent="0.2">
      <c r="A183" s="57">
        <v>151</v>
      </c>
      <c r="B183" s="58">
        <f>PRRAS!C193</f>
        <v>182</v>
      </c>
      <c r="C183" s="58">
        <f>PRRAS!D193</f>
        <v>9453</v>
      </c>
      <c r="D183" s="58">
        <f>PRRAS!E193</f>
        <v>10016</v>
      </c>
      <c r="E183" s="58">
        <v>0</v>
      </c>
      <c r="F183" s="58">
        <v>0</v>
      </c>
      <c r="G183" s="59">
        <f t="shared" si="4"/>
        <v>5366.2699999999995</v>
      </c>
      <c r="H183" s="59">
        <f t="shared" si="5"/>
        <v>0</v>
      </c>
      <c r="I183" s="60">
        <v>0</v>
      </c>
    </row>
    <row r="184" spans="1:9" x14ac:dyDescent="0.2">
      <c r="A184" s="57">
        <v>151</v>
      </c>
      <c r="B184" s="58">
        <f>PRRAS!C194</f>
        <v>183</v>
      </c>
      <c r="C184" s="58">
        <f>PRRAS!D194</f>
        <v>7061</v>
      </c>
      <c r="D184" s="58">
        <f>PRRAS!E194</f>
        <v>9335</v>
      </c>
      <c r="E184" s="58">
        <v>0</v>
      </c>
      <c r="F184" s="58">
        <v>0</v>
      </c>
      <c r="G184" s="59">
        <f t="shared" si="4"/>
        <v>4708.7730000000001</v>
      </c>
      <c r="H184" s="59">
        <f t="shared" si="5"/>
        <v>0</v>
      </c>
      <c r="I184" s="60">
        <v>0</v>
      </c>
    </row>
    <row r="185" spans="1:9" x14ac:dyDescent="0.2">
      <c r="A185" s="57">
        <v>151</v>
      </c>
      <c r="B185" s="58">
        <f>PRRAS!C195</f>
        <v>184</v>
      </c>
      <c r="C185" s="58">
        <f>PRRAS!D195</f>
        <v>6407</v>
      </c>
      <c r="D185" s="58">
        <f>PRRAS!E195</f>
        <v>13132</v>
      </c>
      <c r="E185" s="58">
        <v>0</v>
      </c>
      <c r="F185" s="58">
        <v>0</v>
      </c>
      <c r="G185" s="59">
        <f t="shared" si="4"/>
        <v>6011.4639999999999</v>
      </c>
      <c r="H185" s="59">
        <f t="shared" si="5"/>
        <v>0</v>
      </c>
      <c r="I185" s="60">
        <v>0</v>
      </c>
    </row>
    <row r="186" spans="1:9" x14ac:dyDescent="0.2">
      <c r="A186" s="57">
        <v>151</v>
      </c>
      <c r="B186" s="58">
        <f>PRRAS!C196</f>
        <v>185</v>
      </c>
      <c r="C186" s="58">
        <f>PRRAS!D196</f>
        <v>31140</v>
      </c>
      <c r="D186" s="58">
        <f>PRRAS!E196</f>
        <v>28384</v>
      </c>
      <c r="E186" s="58">
        <v>0</v>
      </c>
      <c r="F186" s="58">
        <v>0</v>
      </c>
      <c r="G186" s="59">
        <f t="shared" si="4"/>
        <v>16262.98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12534</v>
      </c>
      <c r="D188" s="58">
        <f>PRRAS!E198</f>
        <v>12282</v>
      </c>
      <c r="E188" s="58">
        <v>0</v>
      </c>
      <c r="F188" s="58">
        <v>0</v>
      </c>
      <c r="G188" s="59">
        <f t="shared" si="4"/>
        <v>6937.326</v>
      </c>
      <c r="H188" s="59">
        <f t="shared" si="5"/>
        <v>0</v>
      </c>
      <c r="I188" s="60">
        <v>0</v>
      </c>
    </row>
    <row r="189" spans="1:9" x14ac:dyDescent="0.2">
      <c r="A189" s="57">
        <v>151</v>
      </c>
      <c r="B189" s="58">
        <f>PRRAS!C199</f>
        <v>188</v>
      </c>
      <c r="C189" s="58">
        <f>PRRAS!D199</f>
        <v>1975</v>
      </c>
      <c r="D189" s="58">
        <f>PRRAS!E199</f>
        <v>0</v>
      </c>
      <c r="E189" s="58">
        <v>0</v>
      </c>
      <c r="F189" s="58">
        <v>0</v>
      </c>
      <c r="G189" s="59">
        <f t="shared" si="4"/>
        <v>371.3</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11794</v>
      </c>
      <c r="D191" s="58">
        <f>PRRAS!E201</f>
        <v>12383</v>
      </c>
      <c r="E191" s="58">
        <v>0</v>
      </c>
      <c r="F191" s="58">
        <v>0</v>
      </c>
      <c r="G191" s="59">
        <f t="shared" si="4"/>
        <v>6946.4</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3837</v>
      </c>
      <c r="D193" s="58">
        <f>PRRAS!E203</f>
        <v>2719</v>
      </c>
      <c r="E193" s="58">
        <v>0</v>
      </c>
      <c r="F193" s="58">
        <v>0</v>
      </c>
      <c r="G193" s="59">
        <f t="shared" si="4"/>
        <v>1780.8</v>
      </c>
      <c r="H193" s="59">
        <f t="shared" si="5"/>
        <v>0</v>
      </c>
      <c r="I193" s="60">
        <v>0</v>
      </c>
    </row>
    <row r="194" spans="1:9" x14ac:dyDescent="0.2">
      <c r="A194" s="57">
        <v>151</v>
      </c>
      <c r="B194" s="58">
        <f>PRRAS!C204</f>
        <v>193</v>
      </c>
      <c r="C194" s="58">
        <f>PRRAS!D204</f>
        <v>750</v>
      </c>
      <c r="D194" s="58">
        <f>PRRAS!E204</f>
        <v>900</v>
      </c>
      <c r="E194" s="58">
        <v>0</v>
      </c>
      <c r="F194" s="58">
        <v>0</v>
      </c>
      <c r="G194" s="59">
        <f t="shared" ref="G194:G257" si="6">(B194/1000)*(C194*1+D194*2)</f>
        <v>492.15000000000003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750</v>
      </c>
      <c r="D208" s="58">
        <f>PRRAS!E218</f>
        <v>900</v>
      </c>
      <c r="E208" s="58">
        <v>0</v>
      </c>
      <c r="F208" s="58">
        <v>0</v>
      </c>
      <c r="G208" s="59">
        <f t="shared" si="6"/>
        <v>527.85</v>
      </c>
      <c r="H208" s="59">
        <f t="shared" si="7"/>
        <v>0</v>
      </c>
      <c r="I208" s="60">
        <v>0</v>
      </c>
    </row>
    <row r="209" spans="1:9" x14ac:dyDescent="0.2">
      <c r="A209" s="57">
        <v>151</v>
      </c>
      <c r="B209" s="58">
        <f>PRRAS!C219</f>
        <v>208</v>
      </c>
      <c r="C209" s="58">
        <f>PRRAS!D219</f>
        <v>750</v>
      </c>
      <c r="D209" s="58">
        <f>PRRAS!E219</f>
        <v>900</v>
      </c>
      <c r="E209" s="58">
        <v>0</v>
      </c>
      <c r="F209" s="58">
        <v>0</v>
      </c>
      <c r="G209" s="59">
        <f t="shared" si="6"/>
        <v>530.4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2493982</v>
      </c>
      <c r="D282" s="58">
        <f>PRRAS!E292</f>
        <v>2709947</v>
      </c>
      <c r="E282" s="58">
        <v>0</v>
      </c>
      <c r="F282" s="58">
        <v>0</v>
      </c>
      <c r="G282" s="59">
        <f t="shared" si="8"/>
        <v>2223799.1560000004</v>
      </c>
      <c r="H282" s="59">
        <f t="shared" si="9"/>
        <v>0</v>
      </c>
      <c r="I282" s="60">
        <v>0</v>
      </c>
    </row>
    <row r="283" spans="1:9" x14ac:dyDescent="0.2">
      <c r="A283" s="57">
        <v>151</v>
      </c>
      <c r="B283" s="58">
        <f>PRRAS!C293</f>
        <v>282</v>
      </c>
      <c r="C283" s="58">
        <f>PRRAS!D293</f>
        <v>80957</v>
      </c>
      <c r="D283" s="58">
        <f>PRRAS!E293</f>
        <v>23890</v>
      </c>
      <c r="E283" s="58">
        <v>0</v>
      </c>
      <c r="F283" s="58">
        <v>0</v>
      </c>
      <c r="G283" s="59">
        <f t="shared" si="8"/>
        <v>36303.833999999995</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8234</v>
      </c>
      <c r="E285" s="58">
        <v>0</v>
      </c>
      <c r="F285" s="58">
        <v>0</v>
      </c>
      <c r="G285" s="59">
        <f t="shared" si="8"/>
        <v>4676.9119999999994</v>
      </c>
      <c r="H285" s="59">
        <f t="shared" si="9"/>
        <v>0</v>
      </c>
      <c r="I285" s="60">
        <v>0</v>
      </c>
    </row>
    <row r="286" spans="1:9" x14ac:dyDescent="0.2">
      <c r="A286" s="57">
        <v>151</v>
      </c>
      <c r="B286" s="58">
        <f>PRRAS!C296</f>
        <v>285</v>
      </c>
      <c r="C286" s="58">
        <f>PRRAS!D296</f>
        <v>846</v>
      </c>
      <c r="D286" s="58">
        <f>PRRAS!E296</f>
        <v>0</v>
      </c>
      <c r="E286" s="58">
        <v>0</v>
      </c>
      <c r="F286" s="58">
        <v>0</v>
      </c>
      <c r="G286" s="59">
        <f t="shared" si="8"/>
        <v>241.10999999999999</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71877</v>
      </c>
      <c r="D342" s="58">
        <f>PRRAS!E353</f>
        <v>37116</v>
      </c>
      <c r="E342" s="58">
        <v>0</v>
      </c>
      <c r="F342" s="58">
        <v>0</v>
      </c>
      <c r="G342" s="59">
        <f t="shared" si="10"/>
        <v>49823.169000000002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71877</v>
      </c>
      <c r="D355" s="58">
        <f>PRRAS!E366</f>
        <v>24366</v>
      </c>
      <c r="E355" s="58">
        <v>0</v>
      </c>
      <c r="F355" s="58">
        <v>0</v>
      </c>
      <c r="G355" s="59">
        <f t="shared" si="10"/>
        <v>42695.585999999996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69850</v>
      </c>
      <c r="D361" s="58">
        <f>PRRAS!E372</f>
        <v>18000</v>
      </c>
      <c r="E361" s="58">
        <v>0</v>
      </c>
      <c r="F361" s="58">
        <v>0</v>
      </c>
      <c r="G361" s="59">
        <f t="shared" si="10"/>
        <v>38106</v>
      </c>
      <c r="H361" s="59">
        <f t="shared" si="11"/>
        <v>0</v>
      </c>
      <c r="I361" s="60">
        <v>0</v>
      </c>
    </row>
    <row r="362" spans="1:9" x14ac:dyDescent="0.2">
      <c r="A362" s="57">
        <v>151</v>
      </c>
      <c r="B362" s="58">
        <f>PRRAS!C373</f>
        <v>361</v>
      </c>
      <c r="C362" s="58">
        <f>PRRAS!D373</f>
        <v>55459</v>
      </c>
      <c r="D362" s="58">
        <f>PRRAS!E373</f>
        <v>18000</v>
      </c>
      <c r="E362" s="58">
        <v>0</v>
      </c>
      <c r="F362" s="58">
        <v>0</v>
      </c>
      <c r="G362" s="59">
        <f t="shared" si="10"/>
        <v>33016.699000000001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14391</v>
      </c>
      <c r="D368" s="58">
        <f>PRRAS!E379</f>
        <v>0</v>
      </c>
      <c r="E368" s="58">
        <v>0</v>
      </c>
      <c r="F368" s="58">
        <v>0</v>
      </c>
      <c r="G368" s="59">
        <f t="shared" si="10"/>
        <v>5281.4970000000003</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2027</v>
      </c>
      <c r="D375" s="58">
        <f>PRRAS!E386</f>
        <v>3241</v>
      </c>
      <c r="E375" s="58">
        <v>0</v>
      </c>
      <c r="F375" s="58">
        <v>0</v>
      </c>
      <c r="G375" s="59">
        <f t="shared" si="10"/>
        <v>3182.366</v>
      </c>
      <c r="H375" s="59">
        <f t="shared" si="11"/>
        <v>0</v>
      </c>
      <c r="I375" s="60">
        <v>0</v>
      </c>
    </row>
    <row r="376" spans="1:9" x14ac:dyDescent="0.2">
      <c r="A376" s="57">
        <v>151</v>
      </c>
      <c r="B376" s="58">
        <f>PRRAS!C387</f>
        <v>375</v>
      </c>
      <c r="C376" s="58">
        <f>PRRAS!D387</f>
        <v>2027</v>
      </c>
      <c r="D376" s="58">
        <f>PRRAS!E387</f>
        <v>3241</v>
      </c>
      <c r="E376" s="58">
        <v>0</v>
      </c>
      <c r="F376" s="58">
        <v>0</v>
      </c>
      <c r="G376" s="59">
        <f t="shared" si="10"/>
        <v>3190.875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3125</v>
      </c>
      <c r="E383" s="58">
        <v>0</v>
      </c>
      <c r="F383" s="58">
        <v>0</v>
      </c>
      <c r="G383" s="59">
        <f t="shared" si="10"/>
        <v>2387.5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3125</v>
      </c>
      <c r="E387" s="58">
        <v>0</v>
      </c>
      <c r="F387" s="58">
        <v>0</v>
      </c>
      <c r="G387" s="59">
        <f t="shared" si="12"/>
        <v>2412.5</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12750</v>
      </c>
      <c r="E394" s="58">
        <v>0</v>
      </c>
      <c r="F394" s="58">
        <v>0</v>
      </c>
      <c r="G394" s="59">
        <f t="shared" si="12"/>
        <v>10021.5</v>
      </c>
      <c r="H394" s="59">
        <f t="shared" si="13"/>
        <v>0</v>
      </c>
      <c r="I394" s="60">
        <v>0</v>
      </c>
    </row>
    <row r="395" spans="1:9" x14ac:dyDescent="0.2">
      <c r="A395" s="57">
        <v>151</v>
      </c>
      <c r="B395" s="58">
        <f>PRRAS!C406</f>
        <v>394</v>
      </c>
      <c r="C395" s="58">
        <f>PRRAS!D406</f>
        <v>0</v>
      </c>
      <c r="D395" s="58">
        <f>PRRAS!E406</f>
        <v>12750</v>
      </c>
      <c r="E395" s="58">
        <v>0</v>
      </c>
      <c r="F395" s="58">
        <v>0</v>
      </c>
      <c r="G395" s="59">
        <f t="shared" si="12"/>
        <v>10047</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71877</v>
      </c>
      <c r="D400" s="58">
        <f>PRRAS!E411</f>
        <v>37116</v>
      </c>
      <c r="E400" s="58">
        <v>0</v>
      </c>
      <c r="F400" s="58">
        <v>0</v>
      </c>
      <c r="G400" s="59">
        <f t="shared" si="12"/>
        <v>58297.491000000002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2574939</v>
      </c>
      <c r="D404" s="58">
        <f>PRRAS!E415</f>
        <v>2733837</v>
      </c>
      <c r="E404" s="58">
        <v>0</v>
      </c>
      <c r="F404" s="58">
        <v>0</v>
      </c>
      <c r="G404" s="59">
        <f t="shared" si="12"/>
        <v>3241173.0390000003</v>
      </c>
      <c r="H404" s="59">
        <f t="shared" si="13"/>
        <v>0</v>
      </c>
      <c r="I404" s="60">
        <v>0</v>
      </c>
    </row>
    <row r="405" spans="1:9" x14ac:dyDescent="0.2">
      <c r="A405" s="57">
        <v>151</v>
      </c>
      <c r="B405" s="58">
        <f>PRRAS!C416</f>
        <v>404</v>
      </c>
      <c r="C405" s="58">
        <f>PRRAS!D416</f>
        <v>2565859</v>
      </c>
      <c r="D405" s="58">
        <f>PRRAS!E416</f>
        <v>2747063</v>
      </c>
      <c r="E405" s="58">
        <v>0</v>
      </c>
      <c r="F405" s="58">
        <v>0</v>
      </c>
      <c r="G405" s="59">
        <f t="shared" si="12"/>
        <v>3256233.9400000004</v>
      </c>
      <c r="H405" s="59">
        <f t="shared" si="13"/>
        <v>0</v>
      </c>
      <c r="I405" s="60">
        <v>0</v>
      </c>
    </row>
    <row r="406" spans="1:9" x14ac:dyDescent="0.2">
      <c r="A406" s="57">
        <v>151</v>
      </c>
      <c r="B406" s="58">
        <f>PRRAS!C417</f>
        <v>405</v>
      </c>
      <c r="C406" s="58">
        <f>PRRAS!D417</f>
        <v>9080</v>
      </c>
      <c r="D406" s="58">
        <f>PRRAS!E417</f>
        <v>0</v>
      </c>
      <c r="E406" s="58">
        <v>0</v>
      </c>
      <c r="F406" s="58">
        <v>0</v>
      </c>
      <c r="G406" s="59">
        <f t="shared" si="12"/>
        <v>3677.4</v>
      </c>
      <c r="H406" s="59">
        <f t="shared" si="13"/>
        <v>0</v>
      </c>
      <c r="I406" s="60">
        <v>0</v>
      </c>
    </row>
    <row r="407" spans="1:9" x14ac:dyDescent="0.2">
      <c r="A407" s="57">
        <v>151</v>
      </c>
      <c r="B407" s="58">
        <f>PRRAS!C418</f>
        <v>406</v>
      </c>
      <c r="C407" s="58">
        <f>PRRAS!D418</f>
        <v>0</v>
      </c>
      <c r="D407" s="58">
        <f>PRRAS!E418</f>
        <v>13226</v>
      </c>
      <c r="E407" s="58">
        <v>0</v>
      </c>
      <c r="F407" s="58">
        <v>0</v>
      </c>
      <c r="G407" s="59">
        <f t="shared" si="12"/>
        <v>10739.512000000001</v>
      </c>
      <c r="H407" s="59">
        <f t="shared" si="13"/>
        <v>0</v>
      </c>
      <c r="I407" s="60">
        <v>0</v>
      </c>
    </row>
    <row r="408" spans="1:9" x14ac:dyDescent="0.2">
      <c r="A408" s="57">
        <v>151</v>
      </c>
      <c r="B408" s="58">
        <f>PRRAS!C419</f>
        <v>407</v>
      </c>
      <c r="C408" s="58">
        <f>PRRAS!D419</f>
        <v>0</v>
      </c>
      <c r="D408" s="58">
        <f>PRRAS!E419</f>
        <v>8234</v>
      </c>
      <c r="E408" s="58">
        <v>0</v>
      </c>
      <c r="F408" s="58">
        <v>0</v>
      </c>
      <c r="G408" s="59">
        <f t="shared" si="12"/>
        <v>6702.4759999999997</v>
      </c>
      <c r="H408" s="59">
        <f t="shared" si="13"/>
        <v>0</v>
      </c>
      <c r="I408" s="60">
        <v>0</v>
      </c>
    </row>
    <row r="409" spans="1:9" x14ac:dyDescent="0.2">
      <c r="A409" s="57">
        <v>151</v>
      </c>
      <c r="B409" s="58">
        <f>PRRAS!C420</f>
        <v>408</v>
      </c>
      <c r="C409" s="58">
        <f>PRRAS!D420</f>
        <v>846</v>
      </c>
      <c r="D409" s="58">
        <f>PRRAS!E420</f>
        <v>0</v>
      </c>
      <c r="E409" s="58">
        <v>0</v>
      </c>
      <c r="F409" s="58">
        <v>0</v>
      </c>
      <c r="G409" s="59">
        <f t="shared" si="12"/>
        <v>345.16799999999995</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2574939</v>
      </c>
      <c r="D630" s="58">
        <f>PRRAS!E642</f>
        <v>2733837</v>
      </c>
      <c r="E630" s="58">
        <v>0</v>
      </c>
      <c r="F630" s="58">
        <v>0</v>
      </c>
      <c r="G630" s="59">
        <f t="shared" si="18"/>
        <v>5058803.5769999996</v>
      </c>
      <c r="H630" s="59">
        <f t="shared" si="19"/>
        <v>0</v>
      </c>
      <c r="I630" s="60">
        <v>0</v>
      </c>
    </row>
    <row r="631" spans="1:9" x14ac:dyDescent="0.2">
      <c r="A631" s="57">
        <v>151</v>
      </c>
      <c r="B631" s="58">
        <f>PRRAS!C643</f>
        <v>630</v>
      </c>
      <c r="C631" s="58">
        <f>PRRAS!D643</f>
        <v>2565859</v>
      </c>
      <c r="D631" s="58">
        <f>PRRAS!E643</f>
        <v>2747063</v>
      </c>
      <c r="E631" s="58">
        <v>0</v>
      </c>
      <c r="F631" s="58">
        <v>0</v>
      </c>
      <c r="G631" s="59">
        <f t="shared" si="18"/>
        <v>5077790.55</v>
      </c>
      <c r="H631" s="59">
        <f t="shared" si="19"/>
        <v>0</v>
      </c>
      <c r="I631" s="60">
        <v>0</v>
      </c>
    </row>
    <row r="632" spans="1:9" x14ac:dyDescent="0.2">
      <c r="A632" s="57">
        <v>151</v>
      </c>
      <c r="B632" s="58">
        <f>PRRAS!C644</f>
        <v>631</v>
      </c>
      <c r="C632" s="58">
        <f>PRRAS!D644</f>
        <v>9080</v>
      </c>
      <c r="D632" s="58">
        <f>PRRAS!E644</f>
        <v>0</v>
      </c>
      <c r="E632" s="58">
        <v>0</v>
      </c>
      <c r="F632" s="58">
        <v>0</v>
      </c>
      <c r="G632" s="59">
        <f t="shared" si="18"/>
        <v>5729.4800000000005</v>
      </c>
      <c r="H632" s="59">
        <f t="shared" si="19"/>
        <v>0</v>
      </c>
      <c r="I632" s="60">
        <v>0</v>
      </c>
    </row>
    <row r="633" spans="1:9" x14ac:dyDescent="0.2">
      <c r="A633" s="57">
        <v>151</v>
      </c>
      <c r="B633" s="58">
        <f>PRRAS!C645</f>
        <v>632</v>
      </c>
      <c r="C633" s="58">
        <f>PRRAS!D645</f>
        <v>0</v>
      </c>
      <c r="D633" s="58">
        <f>PRRAS!E645</f>
        <v>13226</v>
      </c>
      <c r="E633" s="58">
        <v>0</v>
      </c>
      <c r="F633" s="58">
        <v>0</v>
      </c>
      <c r="G633" s="59">
        <f t="shared" si="18"/>
        <v>16717.664000000001</v>
      </c>
      <c r="H633" s="59">
        <f t="shared" si="19"/>
        <v>0</v>
      </c>
      <c r="I633" s="60">
        <v>0</v>
      </c>
    </row>
    <row r="634" spans="1:9" x14ac:dyDescent="0.2">
      <c r="A634" s="57">
        <v>151</v>
      </c>
      <c r="B634" s="58">
        <f>PRRAS!C646</f>
        <v>633</v>
      </c>
      <c r="C634" s="58">
        <f>PRRAS!D646</f>
        <v>0</v>
      </c>
      <c r="D634" s="58">
        <f>PRRAS!E646</f>
        <v>8234</v>
      </c>
      <c r="E634" s="58">
        <v>0</v>
      </c>
      <c r="F634" s="58">
        <v>0</v>
      </c>
      <c r="G634" s="59">
        <f t="shared" si="18"/>
        <v>10424.244000000001</v>
      </c>
      <c r="H634" s="59">
        <f t="shared" si="19"/>
        <v>0</v>
      </c>
      <c r="I634" s="60">
        <v>0</v>
      </c>
    </row>
    <row r="635" spans="1:9" x14ac:dyDescent="0.2">
      <c r="A635" s="57">
        <v>151</v>
      </c>
      <c r="B635" s="58">
        <f>PRRAS!C647</f>
        <v>634</v>
      </c>
      <c r="C635" s="58">
        <f>PRRAS!D647</f>
        <v>846</v>
      </c>
      <c r="D635" s="58">
        <f>PRRAS!E647</f>
        <v>0</v>
      </c>
      <c r="E635" s="58">
        <v>0</v>
      </c>
      <c r="F635" s="58">
        <v>0</v>
      </c>
      <c r="G635" s="59">
        <f t="shared" si="18"/>
        <v>536.36400000000003</v>
      </c>
      <c r="H635" s="59">
        <f t="shared" si="19"/>
        <v>0</v>
      </c>
      <c r="I635" s="60">
        <v>0</v>
      </c>
    </row>
    <row r="636" spans="1:9" x14ac:dyDescent="0.2">
      <c r="A636" s="57">
        <v>151</v>
      </c>
      <c r="B636" s="58">
        <f>PRRAS!C648</f>
        <v>635</v>
      </c>
      <c r="C636" s="58">
        <f>PRRAS!D648</f>
        <v>8234</v>
      </c>
      <c r="D636" s="58">
        <f>PRRAS!E648</f>
        <v>0</v>
      </c>
      <c r="E636" s="58">
        <v>0</v>
      </c>
      <c r="F636" s="58">
        <v>0</v>
      </c>
      <c r="G636" s="59">
        <f t="shared" si="18"/>
        <v>5228.59</v>
      </c>
      <c r="H636" s="59">
        <f t="shared" si="19"/>
        <v>0</v>
      </c>
      <c r="I636" s="60">
        <v>0</v>
      </c>
    </row>
    <row r="637" spans="1:9" x14ac:dyDescent="0.2">
      <c r="A637" s="57">
        <v>151</v>
      </c>
      <c r="B637" s="58">
        <f>PRRAS!C649</f>
        <v>636</v>
      </c>
      <c r="C637" s="58">
        <f>PRRAS!D649</f>
        <v>0</v>
      </c>
      <c r="D637" s="58">
        <f>PRRAS!E649</f>
        <v>4992</v>
      </c>
      <c r="E637" s="58">
        <v>0</v>
      </c>
      <c r="F637" s="58">
        <v>0</v>
      </c>
      <c r="G637" s="59">
        <f t="shared" si="18"/>
        <v>6349.8240000000005</v>
      </c>
      <c r="H637" s="59">
        <f t="shared" si="19"/>
        <v>0</v>
      </c>
      <c r="I637" s="60">
        <v>0</v>
      </c>
    </row>
    <row r="638" spans="1:9" x14ac:dyDescent="0.2">
      <c r="A638" s="57">
        <v>151</v>
      </c>
      <c r="B638" s="58">
        <f>PRRAS!C650</f>
        <v>637</v>
      </c>
      <c r="C638" s="58">
        <f>PRRAS!D650</f>
        <v>185035</v>
      </c>
      <c r="D638" s="58">
        <f>PRRAS!E650</f>
        <v>189685</v>
      </c>
      <c r="E638" s="58">
        <v>0</v>
      </c>
      <c r="F638" s="58">
        <v>0</v>
      </c>
      <c r="G638" s="59">
        <f t="shared" si="18"/>
        <v>359525.98499999999</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780</v>
      </c>
      <c r="D640" s="58">
        <f>PRRAS!E653</f>
        <v>1190</v>
      </c>
      <c r="E640" s="58">
        <v>0</v>
      </c>
      <c r="F640" s="58">
        <v>0</v>
      </c>
      <c r="G640" s="59">
        <f t="shared" si="18"/>
        <v>2019.24</v>
      </c>
      <c r="H640" s="59">
        <f t="shared" si="19"/>
        <v>0</v>
      </c>
      <c r="I640" s="60">
        <v>0</v>
      </c>
    </row>
    <row r="641" spans="1:9" x14ac:dyDescent="0.2">
      <c r="A641" s="57">
        <v>151</v>
      </c>
      <c r="B641" s="58">
        <f>PRRAS!C654</f>
        <v>640</v>
      </c>
      <c r="C641" s="58">
        <f>PRRAS!D654</f>
        <v>780</v>
      </c>
      <c r="D641" s="58">
        <f>PRRAS!E654</f>
        <v>1190</v>
      </c>
      <c r="E641" s="58">
        <v>0</v>
      </c>
      <c r="F641" s="58">
        <v>0</v>
      </c>
      <c r="G641" s="59">
        <f t="shared" si="18"/>
        <v>2022.4</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29</v>
      </c>
      <c r="D644" s="58">
        <f>PRRAS!E657</f>
        <v>28</v>
      </c>
      <c r="E644" s="58">
        <v>0</v>
      </c>
      <c r="F644" s="58">
        <v>0</v>
      </c>
      <c r="G644" s="59">
        <f t="shared" si="20"/>
        <v>54.655000000000001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19</v>
      </c>
      <c r="D646" s="58">
        <f>PRRAS!E659</f>
        <v>19</v>
      </c>
      <c r="E646" s="58">
        <v>0</v>
      </c>
      <c r="F646" s="58">
        <v>0</v>
      </c>
      <c r="G646" s="59">
        <f t="shared" si="20"/>
        <v>36.765000000000001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14116</v>
      </c>
      <c r="D659" s="58">
        <f>PRRAS!E672</f>
        <v>0</v>
      </c>
      <c r="E659" s="58">
        <v>0</v>
      </c>
      <c r="F659" s="58">
        <v>0</v>
      </c>
      <c r="G659" s="59">
        <f t="shared" si="20"/>
        <v>9288.3279999999995</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2218525</v>
      </c>
      <c r="D665" s="58">
        <f>PRRAS!E678</f>
        <v>2356452</v>
      </c>
      <c r="E665" s="58">
        <v>0</v>
      </c>
      <c r="F665" s="58">
        <v>0</v>
      </c>
      <c r="G665" s="59">
        <f t="shared" si="20"/>
        <v>4602468.8560000006</v>
      </c>
      <c r="H665" s="59">
        <f t="shared" si="21"/>
        <v>0</v>
      </c>
      <c r="I665" s="60">
        <v>0</v>
      </c>
    </row>
    <row r="666" spans="1:9" x14ac:dyDescent="0.2">
      <c r="A666" s="57">
        <v>151</v>
      </c>
      <c r="B666" s="58">
        <f>PRRAS!C679</f>
        <v>665</v>
      </c>
      <c r="C666" s="58">
        <f>PRRAS!D679</f>
        <v>1200</v>
      </c>
      <c r="D666" s="58">
        <f>PRRAS!E679</f>
        <v>0</v>
      </c>
      <c r="E666" s="58">
        <v>0</v>
      </c>
      <c r="F666" s="58">
        <v>0</v>
      </c>
      <c r="G666" s="59">
        <f t="shared" si="20"/>
        <v>798</v>
      </c>
      <c r="H666" s="59">
        <f t="shared" si="21"/>
        <v>0</v>
      </c>
      <c r="I666" s="60">
        <v>0</v>
      </c>
    </row>
    <row r="667" spans="1:9" x14ac:dyDescent="0.2">
      <c r="A667" s="57">
        <v>151</v>
      </c>
      <c r="B667" s="58">
        <f>PRRAS!C680</f>
        <v>666</v>
      </c>
      <c r="C667" s="58">
        <f>PRRAS!D680</f>
        <v>0</v>
      </c>
      <c r="D667" s="58">
        <f>PRRAS!E680</f>
        <v>20000</v>
      </c>
      <c r="E667" s="58">
        <v>0</v>
      </c>
      <c r="F667" s="58">
        <v>0</v>
      </c>
      <c r="G667" s="59">
        <f t="shared" si="20"/>
        <v>26640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780</v>
      </c>
      <c r="D685" s="58">
        <f>PRRAS!E698</f>
        <v>1190</v>
      </c>
      <c r="E685" s="58">
        <v>0</v>
      </c>
      <c r="F685" s="58">
        <v>0</v>
      </c>
      <c r="G685" s="59">
        <f t="shared" si="20"/>
        <v>2161.44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3653</v>
      </c>
      <c r="D689" s="58">
        <f>PRRAS!E702</f>
        <v>3478</v>
      </c>
      <c r="E689" s="58">
        <v>0</v>
      </c>
      <c r="F689" s="58">
        <v>0</v>
      </c>
      <c r="G689" s="59">
        <f t="shared" si="20"/>
        <v>7298.9919999999993</v>
      </c>
      <c r="H689" s="59">
        <f t="shared" si="21"/>
        <v>0</v>
      </c>
      <c r="I689" s="60">
        <v>0</v>
      </c>
    </row>
    <row r="690" spans="1:9" x14ac:dyDescent="0.2">
      <c r="A690" s="57">
        <v>151</v>
      </c>
      <c r="B690" s="58">
        <f>PRRAS!C703</f>
        <v>689</v>
      </c>
      <c r="C690" s="58">
        <f>PRRAS!D703</f>
        <v>123958</v>
      </c>
      <c r="D690" s="58">
        <f>PRRAS!E703</f>
        <v>168762</v>
      </c>
      <c r="E690" s="58">
        <v>0</v>
      </c>
      <c r="F690" s="58">
        <v>0</v>
      </c>
      <c r="G690" s="59">
        <f t="shared" si="20"/>
        <v>317961.098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2806</v>
      </c>
      <c r="D692" s="58">
        <f>PRRAS!E705</f>
        <v>4000</v>
      </c>
      <c r="E692" s="58">
        <v>0</v>
      </c>
      <c r="F692" s="58">
        <v>0</v>
      </c>
      <c r="G692" s="59">
        <f t="shared" si="20"/>
        <v>7466.945999999999</v>
      </c>
      <c r="H692" s="59">
        <f t="shared" si="21"/>
        <v>0</v>
      </c>
      <c r="I692" s="60">
        <v>0</v>
      </c>
    </row>
    <row r="693" spans="1:9" x14ac:dyDescent="0.2">
      <c r="A693" s="57">
        <v>151</v>
      </c>
      <c r="B693" s="58">
        <f>PRRAS!C706</f>
        <v>692</v>
      </c>
      <c r="C693" s="58">
        <f>PRRAS!D706</f>
        <v>415</v>
      </c>
      <c r="D693" s="58">
        <f>PRRAS!E706</f>
        <v>0</v>
      </c>
      <c r="E693" s="58">
        <v>0</v>
      </c>
      <c r="F693" s="58">
        <v>0</v>
      </c>
      <c r="G693" s="59">
        <f t="shared" si="20"/>
        <v>287.18</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5182950</v>
      </c>
      <c r="D977" s="63">
        <f>Bil!E12</f>
        <v>5101489</v>
      </c>
      <c r="E977" s="63">
        <v>0</v>
      </c>
      <c r="F977" s="63">
        <v>0</v>
      </c>
      <c r="G977" s="64">
        <f t="shared" ref="G977:G1040" si="32">B977/1000*C977+B977/500*D977</f>
        <v>15385.928</v>
      </c>
      <c r="H977" s="64">
        <f t="shared" si="31"/>
        <v>0</v>
      </c>
      <c r="I977" s="65"/>
    </row>
    <row r="978" spans="1:9" x14ac:dyDescent="0.2">
      <c r="A978" s="57">
        <v>152</v>
      </c>
      <c r="B978" s="58">
        <f>Bil!C13</f>
        <v>2</v>
      </c>
      <c r="C978" s="58">
        <f>Bil!D13</f>
        <v>4983495</v>
      </c>
      <c r="D978" s="58">
        <f>Bil!E13</f>
        <v>4909819</v>
      </c>
      <c r="E978" s="58">
        <v>0</v>
      </c>
      <c r="F978" s="58">
        <v>0</v>
      </c>
      <c r="G978" s="59">
        <f t="shared" si="32"/>
        <v>29606.266000000003</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4983495</v>
      </c>
      <c r="D983" s="58">
        <f>Bil!E18</f>
        <v>4906694</v>
      </c>
      <c r="E983" s="58">
        <v>0</v>
      </c>
      <c r="F983" s="58">
        <v>0</v>
      </c>
      <c r="G983" s="59">
        <f t="shared" si="32"/>
        <v>103578.18100000001</v>
      </c>
      <c r="H983" s="59">
        <f t="shared" si="31"/>
        <v>0</v>
      </c>
      <c r="I983" s="60"/>
    </row>
    <row r="984" spans="1:9" x14ac:dyDescent="0.2">
      <c r="A984" s="57">
        <v>152</v>
      </c>
      <c r="B984" s="58">
        <f>Bil!C19</f>
        <v>8</v>
      </c>
      <c r="C984" s="58">
        <f>Bil!D19</f>
        <v>4829686</v>
      </c>
      <c r="D984" s="58">
        <f>Bil!E19</f>
        <v>4768818</v>
      </c>
      <c r="E984" s="58">
        <v>0</v>
      </c>
      <c r="F984" s="58">
        <v>0</v>
      </c>
      <c r="G984" s="59">
        <f t="shared" si="32"/>
        <v>114938.576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5889432</v>
      </c>
      <c r="D986" s="58">
        <f>Bil!E21</f>
        <v>5902182</v>
      </c>
      <c r="E986" s="58">
        <v>0</v>
      </c>
      <c r="F986" s="58">
        <v>0</v>
      </c>
      <c r="G986" s="59">
        <f t="shared" si="32"/>
        <v>176937.96</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1059746</v>
      </c>
      <c r="D989" s="58">
        <f>Bil!E24</f>
        <v>1133364</v>
      </c>
      <c r="E989" s="58">
        <v>0</v>
      </c>
      <c r="F989" s="58">
        <v>0</v>
      </c>
      <c r="G989" s="59">
        <f t="shared" si="32"/>
        <v>43244.161999999997</v>
      </c>
      <c r="H989" s="59">
        <f t="shared" si="31"/>
        <v>0</v>
      </c>
      <c r="I989" s="60"/>
    </row>
    <row r="990" spans="1:9" x14ac:dyDescent="0.2">
      <c r="A990" s="57">
        <v>152</v>
      </c>
      <c r="B990" s="58">
        <f>Bil!C25</f>
        <v>14</v>
      </c>
      <c r="C990" s="58">
        <f>Bil!D25</f>
        <v>121662</v>
      </c>
      <c r="D990" s="58">
        <f>Bil!E25</f>
        <v>103309</v>
      </c>
      <c r="E990" s="58">
        <v>0</v>
      </c>
      <c r="F990" s="58">
        <v>0</v>
      </c>
      <c r="G990" s="59">
        <f t="shared" si="32"/>
        <v>4595.92</v>
      </c>
      <c r="H990" s="59">
        <f t="shared" si="31"/>
        <v>0</v>
      </c>
      <c r="I990" s="60"/>
    </row>
    <row r="991" spans="1:9" x14ac:dyDescent="0.2">
      <c r="A991" s="57">
        <v>152</v>
      </c>
      <c r="B991" s="58">
        <f>Bil!C26</f>
        <v>15</v>
      </c>
      <c r="C991" s="58">
        <f>Bil!D26</f>
        <v>399778</v>
      </c>
      <c r="D991" s="58">
        <f>Bil!E26</f>
        <v>410048</v>
      </c>
      <c r="E991" s="58">
        <v>0</v>
      </c>
      <c r="F991" s="58">
        <v>0</v>
      </c>
      <c r="G991" s="59">
        <f t="shared" si="32"/>
        <v>18298.11</v>
      </c>
      <c r="H991" s="59">
        <f t="shared" si="31"/>
        <v>0</v>
      </c>
      <c r="I991" s="60"/>
    </row>
    <row r="992" spans="1:9" x14ac:dyDescent="0.2">
      <c r="A992" s="57">
        <v>152</v>
      </c>
      <c r="B992" s="58">
        <f>Bil!C27</f>
        <v>16</v>
      </c>
      <c r="C992" s="58">
        <f>Bil!D27</f>
        <v>41945</v>
      </c>
      <c r="D992" s="58">
        <f>Bil!E27</f>
        <v>26185</v>
      </c>
      <c r="E992" s="58">
        <v>0</v>
      </c>
      <c r="F992" s="58">
        <v>0</v>
      </c>
      <c r="G992" s="59">
        <f t="shared" si="32"/>
        <v>1509.04</v>
      </c>
      <c r="H992" s="59">
        <f t="shared" si="31"/>
        <v>0</v>
      </c>
      <c r="I992" s="60"/>
    </row>
    <row r="993" spans="1:9" x14ac:dyDescent="0.2">
      <c r="A993" s="57">
        <v>152</v>
      </c>
      <c r="B993" s="58">
        <f>Bil!C28</f>
        <v>17</v>
      </c>
      <c r="C993" s="58">
        <f>Bil!D28</f>
        <v>13493</v>
      </c>
      <c r="D993" s="58">
        <f>Bil!E28</f>
        <v>13493</v>
      </c>
      <c r="E993" s="58">
        <v>0</v>
      </c>
      <c r="F993" s="58">
        <v>0</v>
      </c>
      <c r="G993" s="59">
        <f t="shared" si="32"/>
        <v>688.14300000000003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3769</v>
      </c>
      <c r="D995" s="58">
        <f>Bil!E30</f>
        <v>2670</v>
      </c>
      <c r="E995" s="58">
        <v>0</v>
      </c>
      <c r="F995" s="58">
        <v>0</v>
      </c>
      <c r="G995" s="59">
        <f t="shared" si="32"/>
        <v>173.071</v>
      </c>
      <c r="H995" s="59">
        <f t="shared" si="31"/>
        <v>0</v>
      </c>
      <c r="I995" s="60"/>
    </row>
    <row r="996" spans="1:9" x14ac:dyDescent="0.2">
      <c r="A996" s="57">
        <v>152</v>
      </c>
      <c r="B996" s="58">
        <f>Bil!C31</f>
        <v>20</v>
      </c>
      <c r="C996" s="58">
        <f>Bil!D31</f>
        <v>99215</v>
      </c>
      <c r="D996" s="58">
        <f>Bil!E31</f>
        <v>96437</v>
      </c>
      <c r="E996" s="58">
        <v>0</v>
      </c>
      <c r="F996" s="58">
        <v>0</v>
      </c>
      <c r="G996" s="59">
        <f t="shared" si="32"/>
        <v>5841.78</v>
      </c>
      <c r="H996" s="59">
        <f t="shared" si="31"/>
        <v>0</v>
      </c>
      <c r="I996" s="60"/>
    </row>
    <row r="997" spans="1:9" x14ac:dyDescent="0.2">
      <c r="A997" s="57">
        <v>152</v>
      </c>
      <c r="B997" s="58">
        <f>Bil!C32</f>
        <v>21</v>
      </c>
      <c r="C997" s="58">
        <f>Bil!D32</f>
        <v>84231</v>
      </c>
      <c r="D997" s="58">
        <f>Bil!E32</f>
        <v>77376</v>
      </c>
      <c r="E997" s="58">
        <v>0</v>
      </c>
      <c r="F997" s="58">
        <v>0</v>
      </c>
      <c r="G997" s="59">
        <f t="shared" si="32"/>
        <v>5018.643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520769</v>
      </c>
      <c r="D999" s="58">
        <f>Bil!E34</f>
        <v>522900</v>
      </c>
      <c r="E999" s="58">
        <v>0</v>
      </c>
      <c r="F999" s="58">
        <v>0</v>
      </c>
      <c r="G999" s="59">
        <f t="shared" si="32"/>
        <v>36031.087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653530</v>
      </c>
      <c r="D1001" s="58">
        <f>Bil!E36</f>
        <v>653530</v>
      </c>
      <c r="E1001" s="58">
        <v>0</v>
      </c>
      <c r="F1001" s="58">
        <v>0</v>
      </c>
      <c r="G1001" s="59">
        <f t="shared" si="32"/>
        <v>49014.75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653530</v>
      </c>
      <c r="D1005" s="58">
        <f>Bil!E40</f>
        <v>653530</v>
      </c>
      <c r="E1005" s="58">
        <v>0</v>
      </c>
      <c r="F1005" s="58">
        <v>0</v>
      </c>
      <c r="G1005" s="59">
        <f t="shared" si="32"/>
        <v>56857.110000000008</v>
      </c>
      <c r="H1005" s="59">
        <f t="shared" si="31"/>
        <v>0</v>
      </c>
      <c r="I1005" s="60"/>
    </row>
    <row r="1006" spans="1:9" x14ac:dyDescent="0.2">
      <c r="A1006" s="57">
        <v>152</v>
      </c>
      <c r="B1006" s="58">
        <f>Bil!C41</f>
        <v>30</v>
      </c>
      <c r="C1006" s="58">
        <f>Bil!D41</f>
        <v>32147</v>
      </c>
      <c r="D1006" s="58">
        <f>Bil!E41</f>
        <v>34567</v>
      </c>
      <c r="E1006" s="58">
        <v>0</v>
      </c>
      <c r="F1006" s="58">
        <v>0</v>
      </c>
      <c r="G1006" s="59">
        <f t="shared" si="32"/>
        <v>3038.43</v>
      </c>
      <c r="H1006" s="59">
        <f t="shared" si="31"/>
        <v>0</v>
      </c>
      <c r="I1006" s="60"/>
    </row>
    <row r="1007" spans="1:9" x14ac:dyDescent="0.2">
      <c r="A1007" s="57">
        <v>152</v>
      </c>
      <c r="B1007" s="58">
        <f>Bil!C42</f>
        <v>31</v>
      </c>
      <c r="C1007" s="58">
        <f>Bil!D42</f>
        <v>153935</v>
      </c>
      <c r="D1007" s="58">
        <f>Bil!E42</f>
        <v>157576</v>
      </c>
      <c r="E1007" s="58">
        <v>0</v>
      </c>
      <c r="F1007" s="58">
        <v>0</v>
      </c>
      <c r="G1007" s="59">
        <f t="shared" si="32"/>
        <v>14541.697</v>
      </c>
      <c r="H1007" s="59">
        <f t="shared" si="31"/>
        <v>0</v>
      </c>
      <c r="I1007" s="60"/>
    </row>
    <row r="1008" spans="1:9" x14ac:dyDescent="0.2">
      <c r="A1008" s="57">
        <v>152</v>
      </c>
      <c r="B1008" s="58">
        <f>Bil!C43</f>
        <v>32</v>
      </c>
      <c r="C1008" s="58">
        <f>Bil!D43</f>
        <v>28225</v>
      </c>
      <c r="D1008" s="58">
        <f>Bil!E43</f>
        <v>28225</v>
      </c>
      <c r="E1008" s="58">
        <v>0</v>
      </c>
      <c r="F1008" s="58">
        <v>0</v>
      </c>
      <c r="G1008" s="59">
        <f t="shared" si="32"/>
        <v>2709.6000000000004</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150013</v>
      </c>
      <c r="D1011" s="58">
        <f>Bil!E46</f>
        <v>151234</v>
      </c>
      <c r="E1011" s="58">
        <v>0</v>
      </c>
      <c r="F1011" s="58">
        <v>0</v>
      </c>
      <c r="G1011" s="59">
        <f t="shared" si="32"/>
        <v>15836.835000000003</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121826</v>
      </c>
      <c r="D1025" s="58">
        <f>Bil!E60</f>
        <v>116060</v>
      </c>
      <c r="E1025" s="58">
        <v>0</v>
      </c>
      <c r="F1025" s="58">
        <v>0</v>
      </c>
      <c r="G1025" s="59">
        <f t="shared" si="32"/>
        <v>17343.353999999999</v>
      </c>
      <c r="H1025" s="59">
        <f t="shared" si="31"/>
        <v>0</v>
      </c>
      <c r="I1025" s="60"/>
    </row>
    <row r="1026" spans="1:9" x14ac:dyDescent="0.2">
      <c r="A1026" s="57">
        <v>152</v>
      </c>
      <c r="B1026" s="58">
        <f>Bil!C61</f>
        <v>50</v>
      </c>
      <c r="C1026" s="58">
        <f>Bil!D61</f>
        <v>121826</v>
      </c>
      <c r="D1026" s="58">
        <f>Bil!E61</f>
        <v>116060</v>
      </c>
      <c r="E1026" s="58">
        <v>0</v>
      </c>
      <c r="F1026" s="58">
        <v>0</v>
      </c>
      <c r="G1026" s="59">
        <f t="shared" si="32"/>
        <v>17697.3</v>
      </c>
      <c r="H1026" s="59">
        <f t="shared" ref="H1026:H1089" si="33">ABS(C1026-ROUND(C1026,0))+ABS(D1026-ROUND(D1026,0))</f>
        <v>0</v>
      </c>
      <c r="I1026" s="60"/>
    </row>
    <row r="1027" spans="1:9" x14ac:dyDescent="0.2">
      <c r="A1027" s="57">
        <v>152</v>
      </c>
      <c r="B1027" s="58">
        <f>Bil!C62</f>
        <v>51</v>
      </c>
      <c r="C1027" s="58">
        <f>Bil!D62</f>
        <v>0</v>
      </c>
      <c r="D1027" s="58">
        <f>Bil!E62</f>
        <v>3125</v>
      </c>
      <c r="E1027" s="58">
        <v>0</v>
      </c>
      <c r="F1027" s="58">
        <v>0</v>
      </c>
      <c r="G1027" s="59">
        <f t="shared" si="32"/>
        <v>318.75</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3125</v>
      </c>
      <c r="E1032" s="58">
        <v>0</v>
      </c>
      <c r="F1032" s="58">
        <v>0</v>
      </c>
      <c r="G1032" s="59">
        <f t="shared" si="32"/>
        <v>350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199455</v>
      </c>
      <c r="D1039" s="58">
        <f>Bil!E74</f>
        <v>191670</v>
      </c>
      <c r="E1039" s="58">
        <v>0</v>
      </c>
      <c r="F1039" s="58">
        <v>0</v>
      </c>
      <c r="G1039" s="59">
        <f t="shared" si="32"/>
        <v>36716.085000000006</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1050</v>
      </c>
      <c r="D1049" s="58">
        <f>Bil!E84</f>
        <v>185</v>
      </c>
      <c r="E1049" s="58">
        <v>0</v>
      </c>
      <c r="F1049" s="58">
        <v>0</v>
      </c>
      <c r="G1049" s="59">
        <f t="shared" si="34"/>
        <v>103.66</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1050</v>
      </c>
      <c r="D1056" s="58">
        <f>Bil!E91</f>
        <v>185</v>
      </c>
      <c r="E1056" s="58">
        <v>0</v>
      </c>
      <c r="F1056" s="58">
        <v>0</v>
      </c>
      <c r="G1056" s="59">
        <f t="shared" si="34"/>
        <v>113.6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13370</v>
      </c>
      <c r="D1116" s="58">
        <f>Bil!E151</f>
        <v>1800</v>
      </c>
      <c r="E1116" s="58">
        <v>0</v>
      </c>
      <c r="F1116" s="58">
        <v>0</v>
      </c>
      <c r="G1116" s="59">
        <f t="shared" si="36"/>
        <v>2375.8000000000002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13370</v>
      </c>
      <c r="D1130" s="58">
        <f>Bil!E165</f>
        <v>1800</v>
      </c>
      <c r="E1130" s="58">
        <v>0</v>
      </c>
      <c r="F1130" s="58">
        <v>0</v>
      </c>
      <c r="G1130" s="59">
        <f t="shared" si="36"/>
        <v>2613.38</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185035</v>
      </c>
      <c r="D1134" s="58">
        <f>Bil!E169</f>
        <v>189685</v>
      </c>
      <c r="E1134" s="58">
        <v>0</v>
      </c>
      <c r="F1134" s="58">
        <v>0</v>
      </c>
      <c r="G1134" s="59">
        <f t="shared" si="36"/>
        <v>89175.989999999991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185035</v>
      </c>
      <c r="D1137" s="58">
        <f>Bil!E172</f>
        <v>189685</v>
      </c>
      <c r="E1137" s="58">
        <v>0</v>
      </c>
      <c r="F1137" s="58">
        <v>0</v>
      </c>
      <c r="G1137" s="59">
        <f t="shared" si="36"/>
        <v>90869.205000000002</v>
      </c>
      <c r="H1137" s="59">
        <f t="shared" si="35"/>
        <v>0</v>
      </c>
      <c r="I1137" s="60"/>
    </row>
    <row r="1138" spans="1:9" x14ac:dyDescent="0.2">
      <c r="A1138" s="57">
        <v>152</v>
      </c>
      <c r="B1138" s="58">
        <f>Bil!C173</f>
        <v>162</v>
      </c>
      <c r="C1138" s="58">
        <f>Bil!D173</f>
        <v>5182950</v>
      </c>
      <c r="D1138" s="58">
        <f>Bil!E173</f>
        <v>5101489</v>
      </c>
      <c r="E1138" s="58">
        <v>0</v>
      </c>
      <c r="F1138" s="58">
        <v>0</v>
      </c>
      <c r="G1138" s="59">
        <f t="shared" si="36"/>
        <v>2492520.3360000001</v>
      </c>
      <c r="H1138" s="59">
        <f t="shared" si="35"/>
        <v>0</v>
      </c>
      <c r="I1138" s="60"/>
    </row>
    <row r="1139" spans="1:9" x14ac:dyDescent="0.2">
      <c r="A1139" s="57">
        <v>152</v>
      </c>
      <c r="B1139" s="58">
        <f>Bil!C174</f>
        <v>163</v>
      </c>
      <c r="C1139" s="58">
        <f>Bil!D174</f>
        <v>191221</v>
      </c>
      <c r="D1139" s="58">
        <f>Bil!E174</f>
        <v>196662</v>
      </c>
      <c r="E1139" s="58">
        <v>0</v>
      </c>
      <c r="F1139" s="58">
        <v>0</v>
      </c>
      <c r="G1139" s="59">
        <f t="shared" si="36"/>
        <v>95280.835000000006</v>
      </c>
      <c r="H1139" s="59">
        <f t="shared" si="35"/>
        <v>0</v>
      </c>
      <c r="I1139" s="60"/>
    </row>
    <row r="1140" spans="1:9" x14ac:dyDescent="0.2">
      <c r="A1140" s="57">
        <v>152</v>
      </c>
      <c r="B1140" s="58">
        <f>Bil!C175</f>
        <v>164</v>
      </c>
      <c r="C1140" s="58">
        <f>Bil!D175</f>
        <v>191221</v>
      </c>
      <c r="D1140" s="58">
        <f>Bil!E175</f>
        <v>196662</v>
      </c>
      <c r="E1140" s="58">
        <v>0</v>
      </c>
      <c r="F1140" s="58">
        <v>0</v>
      </c>
      <c r="G1140" s="59">
        <f t="shared" si="36"/>
        <v>95865.38</v>
      </c>
      <c r="H1140" s="59">
        <f t="shared" si="35"/>
        <v>0</v>
      </c>
      <c r="I1140" s="60"/>
    </row>
    <row r="1141" spans="1:9" x14ac:dyDescent="0.2">
      <c r="A1141" s="57">
        <v>152</v>
      </c>
      <c r="B1141" s="58">
        <f>Bil!C176</f>
        <v>165</v>
      </c>
      <c r="C1141" s="58">
        <f>Bil!D176</f>
        <v>172176</v>
      </c>
      <c r="D1141" s="58">
        <f>Bil!E176</f>
        <v>178694</v>
      </c>
      <c r="E1141" s="58">
        <v>0</v>
      </c>
      <c r="F1141" s="58">
        <v>0</v>
      </c>
      <c r="G1141" s="59">
        <f t="shared" si="36"/>
        <v>87378.06</v>
      </c>
      <c r="H1141" s="59">
        <f t="shared" si="35"/>
        <v>0</v>
      </c>
      <c r="I1141" s="60"/>
    </row>
    <row r="1142" spans="1:9" x14ac:dyDescent="0.2">
      <c r="A1142" s="57">
        <v>152</v>
      </c>
      <c r="B1142" s="58">
        <f>Bil!C177</f>
        <v>166</v>
      </c>
      <c r="C1142" s="58">
        <f>Bil!D177</f>
        <v>18518</v>
      </c>
      <c r="D1142" s="58">
        <f>Bil!E177</f>
        <v>17720</v>
      </c>
      <c r="E1142" s="58">
        <v>0</v>
      </c>
      <c r="F1142" s="58">
        <v>0</v>
      </c>
      <c r="G1142" s="59">
        <f t="shared" si="36"/>
        <v>8957.0280000000002</v>
      </c>
      <c r="H1142" s="59">
        <f t="shared" si="35"/>
        <v>0</v>
      </c>
      <c r="I1142" s="60"/>
    </row>
    <row r="1143" spans="1:9" x14ac:dyDescent="0.2">
      <c r="A1143" s="57">
        <v>152</v>
      </c>
      <c r="B1143" s="58">
        <f>Bil!C178</f>
        <v>167</v>
      </c>
      <c r="C1143" s="58">
        <f>Bil!D178</f>
        <v>63</v>
      </c>
      <c r="D1143" s="58">
        <f>Bil!E178</f>
        <v>63</v>
      </c>
      <c r="E1143" s="58">
        <v>0</v>
      </c>
      <c r="F1143" s="58">
        <v>0</v>
      </c>
      <c r="G1143" s="59">
        <f t="shared" si="36"/>
        <v>31.563000000000002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63</v>
      </c>
      <c r="D1146" s="58">
        <f>Bil!E181</f>
        <v>63</v>
      </c>
      <c r="E1146" s="58">
        <v>0</v>
      </c>
      <c r="F1146" s="58">
        <v>0</v>
      </c>
      <c r="G1146" s="59">
        <f t="shared" si="36"/>
        <v>32.130000000000003</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464</v>
      </c>
      <c r="D1150" s="58">
        <f>Bil!E185</f>
        <v>185</v>
      </c>
      <c r="E1150" s="58">
        <v>0</v>
      </c>
      <c r="F1150" s="58">
        <v>0</v>
      </c>
      <c r="G1150" s="59">
        <f t="shared" si="36"/>
        <v>145.11599999999999</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4991729</v>
      </c>
      <c r="D1199" s="58">
        <f>Bil!E234</f>
        <v>4904827</v>
      </c>
      <c r="E1199" s="58">
        <v>0</v>
      </c>
      <c r="F1199" s="58">
        <v>0</v>
      </c>
      <c r="G1199" s="59">
        <f t="shared" si="38"/>
        <v>3300708.409</v>
      </c>
      <c r="H1199" s="59">
        <f t="shared" si="37"/>
        <v>0</v>
      </c>
      <c r="I1199" s="60"/>
    </row>
    <row r="1200" spans="1:9" x14ac:dyDescent="0.2">
      <c r="A1200" s="57">
        <v>152</v>
      </c>
      <c r="B1200" s="58">
        <f>Bil!C235</f>
        <v>224</v>
      </c>
      <c r="C1200" s="58">
        <f>Bil!D235</f>
        <v>4983495</v>
      </c>
      <c r="D1200" s="58">
        <f>Bil!E235</f>
        <v>4909819</v>
      </c>
      <c r="E1200" s="58">
        <v>0</v>
      </c>
      <c r="F1200" s="58">
        <v>0</v>
      </c>
      <c r="G1200" s="59">
        <f t="shared" si="38"/>
        <v>3315901.7920000004</v>
      </c>
      <c r="H1200" s="59">
        <f t="shared" si="37"/>
        <v>0</v>
      </c>
      <c r="I1200" s="60"/>
    </row>
    <row r="1201" spans="1:9" x14ac:dyDescent="0.2">
      <c r="A1201" s="57">
        <v>152</v>
      </c>
      <c r="B1201" s="58">
        <f>Bil!C236</f>
        <v>225</v>
      </c>
      <c r="C1201" s="58">
        <f>Bil!D236</f>
        <v>4983495</v>
      </c>
      <c r="D1201" s="58">
        <f>Bil!E236</f>
        <v>4909819</v>
      </c>
      <c r="E1201" s="58">
        <v>0</v>
      </c>
      <c r="F1201" s="58">
        <v>0</v>
      </c>
      <c r="G1201" s="59">
        <f t="shared" si="38"/>
        <v>3330704.9250000003</v>
      </c>
      <c r="H1201" s="59">
        <f t="shared" si="37"/>
        <v>0</v>
      </c>
      <c r="I1201" s="60"/>
    </row>
    <row r="1202" spans="1:9" x14ac:dyDescent="0.2">
      <c r="A1202" s="57">
        <v>152</v>
      </c>
      <c r="B1202" s="58">
        <f>Bil!C237</f>
        <v>226</v>
      </c>
      <c r="C1202" s="58">
        <f>Bil!D237</f>
        <v>4983495</v>
      </c>
      <c r="D1202" s="58">
        <f>Bil!E237</f>
        <v>4909819</v>
      </c>
      <c r="E1202" s="58">
        <v>0</v>
      </c>
      <c r="F1202" s="58">
        <v>0</v>
      </c>
      <c r="G1202" s="59">
        <f t="shared" si="38"/>
        <v>3345508.0580000002</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8234</v>
      </c>
      <c r="D1208" s="58">
        <f>Bil!E243</f>
        <v>0</v>
      </c>
      <c r="E1208" s="58">
        <v>0</v>
      </c>
      <c r="F1208" s="58">
        <v>0</v>
      </c>
      <c r="G1208" s="59">
        <f t="shared" si="38"/>
        <v>1910.288</v>
      </c>
      <c r="H1208" s="59">
        <f t="shared" si="37"/>
        <v>0</v>
      </c>
      <c r="I1208" s="60"/>
    </row>
    <row r="1209" spans="1:9" x14ac:dyDescent="0.2">
      <c r="A1209" s="57">
        <v>152</v>
      </c>
      <c r="B1209" s="58">
        <f>Bil!C244</f>
        <v>233</v>
      </c>
      <c r="C1209" s="58">
        <f>Bil!D244</f>
        <v>8234</v>
      </c>
      <c r="D1209" s="58">
        <f>Bil!E244</f>
        <v>0</v>
      </c>
      <c r="E1209" s="58">
        <v>0</v>
      </c>
      <c r="F1209" s="58">
        <v>0</v>
      </c>
      <c r="G1209" s="59">
        <f t="shared" si="38"/>
        <v>1918.5220000000002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4992</v>
      </c>
      <c r="E1212" s="58">
        <v>0</v>
      </c>
      <c r="F1212" s="58">
        <v>0</v>
      </c>
      <c r="G1212" s="59">
        <f t="shared" si="38"/>
        <v>2356.2239999999997</v>
      </c>
      <c r="H1212" s="59">
        <f t="shared" si="37"/>
        <v>0</v>
      </c>
      <c r="I1212" s="60"/>
    </row>
    <row r="1213" spans="1:9" x14ac:dyDescent="0.2">
      <c r="A1213" s="57">
        <v>152</v>
      </c>
      <c r="B1213" s="58">
        <f>Bil!C248</f>
        <v>237</v>
      </c>
      <c r="C1213" s="58">
        <f>Bil!D248</f>
        <v>0</v>
      </c>
      <c r="D1213" s="58">
        <f>Bil!E248</f>
        <v>4992</v>
      </c>
      <c r="E1213" s="58">
        <v>0</v>
      </c>
      <c r="F1213" s="58">
        <v>0</v>
      </c>
      <c r="G1213" s="59">
        <f t="shared" si="38"/>
        <v>2366.2080000000001</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260240</v>
      </c>
      <c r="D1220" s="58">
        <f>Bil!E255</f>
        <v>260240</v>
      </c>
      <c r="E1220" s="58">
        <v>0</v>
      </c>
      <c r="F1220" s="58">
        <v>0</v>
      </c>
      <c r="G1220" s="59">
        <f t="shared" si="38"/>
        <v>190495.68</v>
      </c>
      <c r="H1220" s="59">
        <f t="shared" si="39"/>
        <v>0</v>
      </c>
      <c r="I1220" s="60"/>
    </row>
    <row r="1221" spans="1:9" x14ac:dyDescent="0.2">
      <c r="A1221" s="57">
        <v>152</v>
      </c>
      <c r="B1221" s="58">
        <f>Bil!C256</f>
        <v>245</v>
      </c>
      <c r="C1221" s="58">
        <f>Bil!D256</f>
        <v>260240</v>
      </c>
      <c r="D1221" s="58">
        <f>Bil!E256</f>
        <v>260240</v>
      </c>
      <c r="E1221" s="58">
        <v>0</v>
      </c>
      <c r="F1221" s="58">
        <v>0</v>
      </c>
      <c r="G1221" s="59">
        <f t="shared" si="38"/>
        <v>191276.4</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13370</v>
      </c>
      <c r="D1225" s="58">
        <f>Bil!E261</f>
        <v>1800</v>
      </c>
      <c r="E1225" s="58">
        <v>0</v>
      </c>
      <c r="F1225" s="58">
        <v>0</v>
      </c>
      <c r="G1225" s="59">
        <f t="shared" si="38"/>
        <v>4225.53</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185</v>
      </c>
      <c r="E1233" s="58">
        <v>0</v>
      </c>
      <c r="F1233" s="58">
        <v>0</v>
      </c>
      <c r="G1233" s="59">
        <f t="shared" ref="G1233:G1296" si="40">B1233/1000*C1233+B1233/500*D1233</f>
        <v>95.09</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191221</v>
      </c>
      <c r="D1252" s="58">
        <f>Bil!E288</f>
        <v>196662</v>
      </c>
      <c r="E1252" s="58">
        <v>0</v>
      </c>
      <c r="F1252" s="58">
        <v>0</v>
      </c>
      <c r="G1252" s="59">
        <f t="shared" si="40"/>
        <v>161334.42000000001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185</v>
      </c>
      <c r="E1266" s="58">
        <v>0</v>
      </c>
      <c r="F1266" s="58">
        <v>0</v>
      </c>
      <c r="G1266" s="59">
        <f t="shared" si="40"/>
        <v>107.3</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2565859</v>
      </c>
      <c r="D1396" s="58">
        <f>RasF!E121</f>
        <v>2747063</v>
      </c>
      <c r="E1396" s="58">
        <v>0</v>
      </c>
      <c r="F1396" s="58">
        <v>0</v>
      </c>
      <c r="G1396" s="59">
        <f t="shared" si="44"/>
        <v>886598.35</v>
      </c>
      <c r="H1396" s="59">
        <f t="shared" si="43"/>
        <v>0</v>
      </c>
      <c r="I1396" s="60"/>
    </row>
    <row r="1397" spans="1:9" x14ac:dyDescent="0.2">
      <c r="A1397" s="57">
        <v>154</v>
      </c>
      <c r="B1397" s="58">
        <f>RasF!C122</f>
        <v>111</v>
      </c>
      <c r="C1397" s="58">
        <f>RasF!D122</f>
        <v>2565859</v>
      </c>
      <c r="D1397" s="58">
        <f>RasF!E122</f>
        <v>2747063</v>
      </c>
      <c r="E1397" s="58">
        <v>0</v>
      </c>
      <c r="F1397" s="58">
        <v>0</v>
      </c>
      <c r="G1397" s="59">
        <f t="shared" si="44"/>
        <v>894658.33499999996</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2565859</v>
      </c>
      <c r="D1399" s="58">
        <f>RasF!E124</f>
        <v>2747063</v>
      </c>
      <c r="E1399" s="58">
        <v>0</v>
      </c>
      <c r="F1399" s="58">
        <v>0</v>
      </c>
      <c r="G1399" s="59">
        <f t="shared" si="44"/>
        <v>910778.30499999993</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2565859</v>
      </c>
      <c r="D1423" s="67">
        <f>RasF!E148</f>
        <v>2747063</v>
      </c>
      <c r="E1423" s="67">
        <v>0</v>
      </c>
      <c r="F1423" s="67">
        <v>0</v>
      </c>
      <c r="G1423" s="68">
        <f t="shared" si="44"/>
        <v>1104217.9450000001</v>
      </c>
      <c r="H1423" s="68">
        <f t="shared" si="45"/>
        <v>0</v>
      </c>
      <c r="I1423" s="69"/>
    </row>
    <row r="1424" spans="1:9" x14ac:dyDescent="0.2">
      <c r="A1424" s="62">
        <v>156</v>
      </c>
      <c r="B1424" s="63">
        <f>PVRIO!C12</f>
        <v>1</v>
      </c>
      <c r="C1424" s="70">
        <f>PVRIO!D12</f>
        <v>381</v>
      </c>
      <c r="D1424" s="70">
        <f>PVRIO!E12</f>
        <v>0</v>
      </c>
      <c r="E1424" s="70">
        <v>0</v>
      </c>
      <c r="F1424" s="70">
        <v>0</v>
      </c>
      <c r="G1424" s="64">
        <f t="shared" si="44"/>
        <v>0.38100000000000001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381</v>
      </c>
      <c r="D1441" s="61">
        <f>PVRIO!E29</f>
        <v>0</v>
      </c>
      <c r="E1441" s="61">
        <v>0</v>
      </c>
      <c r="F1441" s="61">
        <v>0</v>
      </c>
      <c r="G1441" s="59">
        <f t="shared" si="46"/>
        <v>6.8579999999999997</v>
      </c>
      <c r="H1441" s="59">
        <f t="shared" si="45"/>
        <v>0</v>
      </c>
      <c r="I1441" s="60">
        <v>0</v>
      </c>
    </row>
    <row r="1442" spans="1:9" x14ac:dyDescent="0.2">
      <c r="A1442" s="57">
        <v>156</v>
      </c>
      <c r="B1442" s="58">
        <f>PVRIO!C30</f>
        <v>19</v>
      </c>
      <c r="C1442" s="61">
        <f>PVRIO!D30</f>
        <v>381</v>
      </c>
      <c r="D1442" s="61">
        <f>PVRIO!E30</f>
        <v>0</v>
      </c>
      <c r="E1442" s="61">
        <v>0</v>
      </c>
      <c r="F1442" s="61">
        <v>0</v>
      </c>
      <c r="G1442" s="59">
        <f t="shared" si="46"/>
        <v>7.2389999999999999</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381</v>
      </c>
      <c r="D1444" s="61">
        <f>PVRIO!E32</f>
        <v>0</v>
      </c>
      <c r="E1444" s="61">
        <v>0</v>
      </c>
      <c r="F1444" s="61">
        <v>0</v>
      </c>
      <c r="G1444" s="59">
        <f t="shared" si="46"/>
        <v>8.0010000000000012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191221</v>
      </c>
      <c r="D1468" s="70"/>
      <c r="E1468" s="70">
        <v>0</v>
      </c>
      <c r="F1468" s="70">
        <v>0</v>
      </c>
      <c r="G1468" s="64">
        <f t="shared" ref="G1468:G1499" si="51">B1468/1000*C1468</f>
        <v>191.221</v>
      </c>
      <c r="H1468" s="64">
        <f t="shared" ref="H1468:H1499" si="52">ABS(C1468-ROUND(C1468,0))</f>
        <v>0</v>
      </c>
      <c r="I1468" s="65"/>
    </row>
    <row r="1469" spans="1:9" x14ac:dyDescent="0.2">
      <c r="A1469" s="73">
        <v>159</v>
      </c>
      <c r="B1469" s="61">
        <f>Obv!C13</f>
        <v>2</v>
      </c>
      <c r="C1469" s="61">
        <f>Obv!D13</f>
        <v>2751898</v>
      </c>
      <c r="D1469" s="61">
        <v>0</v>
      </c>
      <c r="E1469" s="61">
        <v>0</v>
      </c>
      <c r="F1469" s="61">
        <v>0</v>
      </c>
      <c r="G1469" s="59">
        <f t="shared" si="51"/>
        <v>5503.7960000000003</v>
      </c>
      <c r="H1469" s="59">
        <f t="shared" si="52"/>
        <v>0</v>
      </c>
      <c r="I1469" s="60"/>
    </row>
    <row r="1470" spans="1:9" x14ac:dyDescent="0.2">
      <c r="A1470" s="73">
        <v>159</v>
      </c>
      <c r="B1470" s="61">
        <f>Obv!C14</f>
        <v>3</v>
      </c>
      <c r="C1470" s="61">
        <f>Obv!D14</f>
        <v>185</v>
      </c>
      <c r="D1470" s="61">
        <v>0</v>
      </c>
      <c r="E1470" s="61">
        <v>0</v>
      </c>
      <c r="F1470" s="61">
        <v>0</v>
      </c>
      <c r="G1470" s="59">
        <f t="shared" si="51"/>
        <v>0.55500000000000005</v>
      </c>
      <c r="H1470" s="59">
        <f t="shared" si="52"/>
        <v>0</v>
      </c>
      <c r="I1470" s="60"/>
    </row>
    <row r="1471" spans="1:9" x14ac:dyDescent="0.2">
      <c r="A1471" s="73">
        <v>159</v>
      </c>
      <c r="B1471" s="61">
        <f>Obv!C15</f>
        <v>4</v>
      </c>
      <c r="C1471" s="61">
        <f>Obv!D15</f>
        <v>2714597</v>
      </c>
      <c r="D1471" s="61">
        <v>0</v>
      </c>
      <c r="E1471" s="61">
        <v>0</v>
      </c>
      <c r="F1471" s="61">
        <v>0</v>
      </c>
      <c r="G1471" s="59">
        <f t="shared" si="51"/>
        <v>10858.388000000001</v>
      </c>
      <c r="H1471" s="59">
        <f t="shared" si="52"/>
        <v>0</v>
      </c>
      <c r="I1471" s="60"/>
    </row>
    <row r="1472" spans="1:9" x14ac:dyDescent="0.2">
      <c r="A1472" s="73">
        <v>159</v>
      </c>
      <c r="B1472" s="61">
        <f>Obv!C16</f>
        <v>5</v>
      </c>
      <c r="C1472" s="61">
        <f>Obv!D16</f>
        <v>2180075</v>
      </c>
      <c r="D1472" s="61">
        <v>0</v>
      </c>
      <c r="E1472" s="61">
        <v>0</v>
      </c>
      <c r="F1472" s="61">
        <v>0</v>
      </c>
      <c r="G1472" s="59">
        <f t="shared" si="51"/>
        <v>10900.375</v>
      </c>
      <c r="H1472" s="59">
        <f t="shared" si="52"/>
        <v>0</v>
      </c>
      <c r="I1472" s="60"/>
    </row>
    <row r="1473" spans="1:9" x14ac:dyDescent="0.2">
      <c r="A1473" s="73">
        <v>159</v>
      </c>
      <c r="B1473" s="61">
        <f>Obv!C17</f>
        <v>6</v>
      </c>
      <c r="C1473" s="61">
        <f>Obv!D17</f>
        <v>533622</v>
      </c>
      <c r="D1473" s="61">
        <v>0</v>
      </c>
      <c r="E1473" s="61">
        <v>0</v>
      </c>
      <c r="F1473" s="61">
        <v>0</v>
      </c>
      <c r="G1473" s="59">
        <f t="shared" si="51"/>
        <v>3201.732</v>
      </c>
      <c r="H1473" s="59">
        <f t="shared" si="52"/>
        <v>0</v>
      </c>
      <c r="I1473" s="60"/>
    </row>
    <row r="1474" spans="1:9" x14ac:dyDescent="0.2">
      <c r="A1474" s="73">
        <v>159</v>
      </c>
      <c r="B1474" s="61">
        <f>Obv!C18</f>
        <v>7</v>
      </c>
      <c r="C1474" s="61">
        <f>Obv!D18</f>
        <v>900</v>
      </c>
      <c r="D1474" s="61">
        <v>0</v>
      </c>
      <c r="E1474" s="61">
        <v>0</v>
      </c>
      <c r="F1474" s="61">
        <v>0</v>
      </c>
      <c r="G1474" s="59">
        <f t="shared" si="51"/>
        <v>6.3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37116</v>
      </c>
      <c r="D1479" s="61">
        <v>0</v>
      </c>
      <c r="E1479" s="61">
        <v>0</v>
      </c>
      <c r="F1479" s="61">
        <v>0</v>
      </c>
      <c r="G1479" s="59">
        <f t="shared" si="51"/>
        <v>445.392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2746457</v>
      </c>
      <c r="D1486" s="61">
        <v>0</v>
      </c>
      <c r="E1486" s="61">
        <v>0</v>
      </c>
      <c r="F1486" s="61">
        <v>0</v>
      </c>
      <c r="G1486" s="59">
        <f t="shared" si="51"/>
        <v>52182.682999999997</v>
      </c>
      <c r="H1486" s="59">
        <f t="shared" si="52"/>
        <v>0</v>
      </c>
      <c r="I1486" s="60"/>
    </row>
    <row r="1487" spans="1:9" x14ac:dyDescent="0.2">
      <c r="A1487" s="73">
        <v>159</v>
      </c>
      <c r="B1487" s="61">
        <f>Obv!C31</f>
        <v>20</v>
      </c>
      <c r="C1487" s="61">
        <f>Obv!D31</f>
        <v>464</v>
      </c>
      <c r="D1487" s="61">
        <v>0</v>
      </c>
      <c r="E1487" s="61">
        <v>0</v>
      </c>
      <c r="F1487" s="61">
        <v>0</v>
      </c>
      <c r="G1487" s="59">
        <f t="shared" si="51"/>
        <v>9.2799999999999994</v>
      </c>
      <c r="H1487" s="59">
        <f t="shared" si="52"/>
        <v>0</v>
      </c>
      <c r="I1487" s="60"/>
    </row>
    <row r="1488" spans="1:9" x14ac:dyDescent="0.2">
      <c r="A1488" s="73">
        <v>159</v>
      </c>
      <c r="B1488" s="61">
        <f>Obv!C32</f>
        <v>21</v>
      </c>
      <c r="C1488" s="61">
        <f>Obv!D32</f>
        <v>2708877</v>
      </c>
      <c r="D1488" s="61">
        <v>0</v>
      </c>
      <c r="E1488" s="61">
        <v>0</v>
      </c>
      <c r="F1488" s="61">
        <v>0</v>
      </c>
      <c r="G1488" s="59">
        <f t="shared" si="51"/>
        <v>56886.417000000001</v>
      </c>
      <c r="H1488" s="59">
        <f t="shared" si="52"/>
        <v>0</v>
      </c>
      <c r="I1488" s="60"/>
    </row>
    <row r="1489" spans="1:9" x14ac:dyDescent="0.2">
      <c r="A1489" s="73">
        <v>159</v>
      </c>
      <c r="B1489" s="61">
        <f>Obv!C33</f>
        <v>22</v>
      </c>
      <c r="C1489" s="61">
        <f>Obv!D33</f>
        <v>2173556</v>
      </c>
      <c r="D1489" s="61">
        <v>0</v>
      </c>
      <c r="E1489" s="61">
        <v>0</v>
      </c>
      <c r="F1489" s="61">
        <v>0</v>
      </c>
      <c r="G1489" s="59">
        <f t="shared" si="51"/>
        <v>47818.231999999996</v>
      </c>
      <c r="H1489" s="59">
        <f t="shared" si="52"/>
        <v>0</v>
      </c>
      <c r="I1489" s="60"/>
    </row>
    <row r="1490" spans="1:9" x14ac:dyDescent="0.2">
      <c r="A1490" s="73">
        <v>159</v>
      </c>
      <c r="B1490" s="61">
        <f>Obv!C34</f>
        <v>23</v>
      </c>
      <c r="C1490" s="61">
        <f>Obv!D34</f>
        <v>534421</v>
      </c>
      <c r="D1490" s="61">
        <v>0</v>
      </c>
      <c r="E1490" s="61">
        <v>0</v>
      </c>
      <c r="F1490" s="61">
        <v>0</v>
      </c>
      <c r="G1490" s="59">
        <f t="shared" si="51"/>
        <v>12291.682999999999</v>
      </c>
      <c r="H1490" s="59">
        <f t="shared" si="52"/>
        <v>0</v>
      </c>
      <c r="I1490" s="60"/>
    </row>
    <row r="1491" spans="1:9" x14ac:dyDescent="0.2">
      <c r="A1491" s="73">
        <v>159</v>
      </c>
      <c r="B1491" s="61">
        <f>Obv!C35</f>
        <v>24</v>
      </c>
      <c r="C1491" s="61">
        <f>Obv!D35</f>
        <v>900</v>
      </c>
      <c r="D1491" s="61">
        <v>0</v>
      </c>
      <c r="E1491" s="61">
        <v>0</v>
      </c>
      <c r="F1491" s="61">
        <v>0</v>
      </c>
      <c r="G1491" s="59">
        <f t="shared" si="51"/>
        <v>21.6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37116</v>
      </c>
      <c r="D1496" s="61">
        <v>0</v>
      </c>
      <c r="E1496" s="61">
        <v>0</v>
      </c>
      <c r="F1496" s="61">
        <v>0</v>
      </c>
      <c r="G1496" s="59">
        <f t="shared" si="51"/>
        <v>1076.364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196662</v>
      </c>
      <c r="D1503" s="61">
        <v>0</v>
      </c>
      <c r="E1503" s="61">
        <v>0</v>
      </c>
      <c r="F1503" s="61">
        <v>0</v>
      </c>
      <c r="G1503" s="59">
        <f t="shared" si="53"/>
        <v>7079.8319999999994</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196662</v>
      </c>
      <c r="D1557" s="61">
        <v>0</v>
      </c>
      <c r="E1557" s="61">
        <v>0</v>
      </c>
      <c r="F1557" s="61">
        <v>0</v>
      </c>
      <c r="G1557" s="59">
        <f t="shared" si="55"/>
        <v>17699.579999999998</v>
      </c>
      <c r="H1557" s="59">
        <f t="shared" si="56"/>
        <v>0</v>
      </c>
      <c r="I1557" s="60"/>
    </row>
    <row r="1558" spans="1:9" x14ac:dyDescent="0.2">
      <c r="A1558" s="73">
        <v>159</v>
      </c>
      <c r="B1558" s="61">
        <f>Obv!C102</f>
        <v>91</v>
      </c>
      <c r="C1558" s="61">
        <f>Obv!D102</f>
        <v>185</v>
      </c>
      <c r="D1558" s="61">
        <v>0</v>
      </c>
      <c r="E1558" s="61">
        <v>0</v>
      </c>
      <c r="F1558" s="61">
        <v>0</v>
      </c>
      <c r="G1558" s="59">
        <f t="shared" si="55"/>
        <v>16.835000000000001</v>
      </c>
      <c r="H1558" s="59">
        <f t="shared" si="56"/>
        <v>0</v>
      </c>
      <c r="I1558" s="60"/>
    </row>
    <row r="1559" spans="1:9" x14ac:dyDescent="0.2">
      <c r="A1559" s="73">
        <v>159</v>
      </c>
      <c r="B1559" s="61">
        <f>Obv!C103</f>
        <v>92</v>
      </c>
      <c r="C1559" s="61">
        <f>Obv!D103</f>
        <v>196477</v>
      </c>
      <c r="D1559" s="61">
        <v>0</v>
      </c>
      <c r="E1559" s="61">
        <v>0</v>
      </c>
      <c r="F1559" s="61">
        <v>0</v>
      </c>
      <c r="G1559" s="59">
        <f t="shared" si="55"/>
        <v>18075.883999999998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0"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13</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12876</v>
      </c>
      <c r="C6" s="12"/>
      <c r="D6" s="360" t="s">
        <v>3128</v>
      </c>
      <c r="E6" s="361"/>
      <c r="F6" s="15" t="s">
        <v>237</v>
      </c>
      <c r="G6" s="12"/>
      <c r="H6" s="12"/>
      <c r="I6" s="12"/>
      <c r="J6" s="368">
        <f>SUM(Skriveni!G2:G1561)</f>
        <v>52593547.757000007</v>
      </c>
      <c r="K6" s="368"/>
    </row>
    <row r="7" spans="1:11" ht="3" customHeight="1" x14ac:dyDescent="0.2">
      <c r="A7" s="12"/>
      <c r="B7" s="12"/>
      <c r="C7" s="12"/>
      <c r="D7" s="12"/>
      <c r="E7" s="12"/>
      <c r="F7" s="12"/>
      <c r="G7" s="12"/>
      <c r="H7" s="12"/>
      <c r="I7" s="12"/>
      <c r="J7" s="12"/>
      <c r="K7" s="12"/>
    </row>
    <row r="8" spans="1:11" ht="15" customHeight="1" x14ac:dyDescent="0.2">
      <c r="A8" s="22" t="s">
        <v>3125</v>
      </c>
      <c r="B8" s="27">
        <v>3141764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23312</v>
      </c>
      <c r="C12" s="357" t="s">
        <v>2817</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8993869784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537</v>
      </c>
      <c r="C22" s="351" t="str">
        <f>IF(B22&gt;0, "Županija: " &amp; LOOKUP(H2,A83:A103,B83:B103) &amp; ", grad/općina: " &amp; LOOKUP(B22,A107:A663,B107:B663),"Šifra grada/općine nije upisana")</f>
        <v>Županija: ZADARSKA, grad/općina: NOVIGRAD</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2574939</v>
      </c>
      <c r="K39" s="114">
        <f>PRRAS!E12</f>
        <v>2733837</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2493982</v>
      </c>
      <c r="K40" s="117">
        <f>PRRAS!E159</f>
        <v>2709947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8234</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4992</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4983495</v>
      </c>
      <c r="K43" s="114">
        <f>Bil!E13</f>
        <v>4909819</v>
      </c>
    </row>
    <row r="44" spans="1:11" ht="12.95" customHeight="1" x14ac:dyDescent="0.2">
      <c r="A44" s="371"/>
      <c r="B44" s="376" t="str">
        <f>Bil!B74</f>
        <v>Financijska imovina (AOP 064+073+081+112+128+140+157+158)</v>
      </c>
      <c r="C44" s="401"/>
      <c r="D44" s="401"/>
      <c r="E44" s="401"/>
      <c r="F44" s="401"/>
      <c r="G44" s="401"/>
      <c r="H44" s="401"/>
      <c r="I44" s="115">
        <f>Bil!C74</f>
        <v>63</v>
      </c>
      <c r="J44" s="116">
        <f>Bil!D74</f>
        <v>199455</v>
      </c>
      <c r="K44" s="117">
        <f>Bil!E74</f>
        <v>191670</v>
      </c>
    </row>
    <row r="45" spans="1:11" ht="12.95" customHeight="1" x14ac:dyDescent="0.2">
      <c r="A45" s="371"/>
      <c r="B45" s="376" t="str">
        <f>Bil!B174</f>
        <v xml:space="preserve">Obveze (AOP 164+175+176+192+220) </v>
      </c>
      <c r="C45" s="401"/>
      <c r="D45" s="401"/>
      <c r="E45" s="401"/>
      <c r="F45" s="401"/>
      <c r="G45" s="401"/>
      <c r="H45" s="401"/>
      <c r="I45" s="115">
        <f>Bil!C174</f>
        <v>163</v>
      </c>
      <c r="J45" s="116">
        <f>Bil!D174</f>
        <v>191221</v>
      </c>
      <c r="K45" s="117">
        <f>Bil!E174</f>
        <v>196662</v>
      </c>
    </row>
    <row r="46" spans="1:11" ht="12.95" customHeight="1" x14ac:dyDescent="0.2">
      <c r="A46" s="372"/>
      <c r="B46" s="390" t="str">
        <f>Bil!B234</f>
        <v>Vlastiti izvori (224 + 232 - 236 + 240 do 242)</v>
      </c>
      <c r="C46" s="391"/>
      <c r="D46" s="391"/>
      <c r="E46" s="391"/>
      <c r="F46" s="391"/>
      <c r="G46" s="391"/>
      <c r="H46" s="391"/>
      <c r="I46" s="118">
        <f>Bil!C234</f>
        <v>223</v>
      </c>
      <c r="J46" s="119">
        <f>Bil!D234</f>
        <v>4991729</v>
      </c>
      <c r="K46" s="120">
        <f>Bil!E234</f>
        <v>4904827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2565859</v>
      </c>
      <c r="K50" s="117">
        <f>RasF!E121</f>
        <v>2747063</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2565859</v>
      </c>
      <c r="K51" s="120">
        <f>RasF!E148</f>
        <v>2747063</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381</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381</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191221</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196662</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196662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4" activePane="bottomLeft" state="frozen"/>
      <selection pane="bottomLeft" activeCell="D653" sqref="D65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12876</v>
      </c>
      <c r="C4" s="414"/>
      <c r="D4" s="414"/>
      <c r="E4" s="415">
        <f>SUM(Skriveni!G2:G976)</f>
        <v>30968364.487</v>
      </c>
      <c r="F4" s="416"/>
    </row>
    <row r="5" spans="1:7" s="23" customFormat="1" ht="15" customHeight="1" x14ac:dyDescent="0.2">
      <c r="B5" s="413" t="str">
        <f>"Naziv: "&amp;IF(RefStr!B10&lt;&gt;"",RefStr!B10,"_______________________________________")</f>
        <v>Naziv: OSNOVNA ŠKOLA NOVIGRAD</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2574939</v>
      </c>
      <c r="E12" s="147">
        <f>E13+E50+E56+E85+E116+E134+E141+E147</f>
        <v>2733837</v>
      </c>
      <c r="F12" s="148">
        <f>IF(D12&lt;&gt;0,IF(E12/D12&gt;=100,"&gt;&gt;100",E12/D12*100),"-")</f>
        <v>106.17094230193413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2233841</v>
      </c>
      <c r="E56" s="147">
        <f>E57+E60+E65+E68+E71+E74+E77+E80</f>
        <v>2376452</v>
      </c>
      <c r="F56" s="150">
        <f t="shared" si="0"/>
        <v>106.38411596886259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14116</v>
      </c>
      <c r="E68" s="147">
        <f>SUM(E69:E70)</f>
        <v>0</v>
      </c>
      <c r="F68" s="150">
        <f t="shared" si="0"/>
        <v>0</v>
      </c>
    </row>
    <row r="69" spans="1:6" s="8" customFormat="1" x14ac:dyDescent="0.2">
      <c r="A69" s="145">
        <v>6341</v>
      </c>
      <c r="B69" s="146" t="s">
        <v>3699</v>
      </c>
      <c r="C69" s="345">
        <v>58</v>
      </c>
      <c r="D69" s="149">
        <v>14116</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2219725</v>
      </c>
      <c r="E74" s="147">
        <f>SUM(E75:E76)</f>
        <v>2376452</v>
      </c>
      <c r="F74" s="150">
        <f t="shared" si="0"/>
        <v>107.06064940476861</v>
      </c>
    </row>
    <row r="75" spans="1:6" s="8" customFormat="1" x14ac:dyDescent="0.2">
      <c r="A75" s="145" t="s">
        <v>1142</v>
      </c>
      <c r="B75" s="146" t="s">
        <v>3980</v>
      </c>
      <c r="C75" s="345">
        <v>64</v>
      </c>
      <c r="D75" s="149">
        <v>2219725</v>
      </c>
      <c r="E75" s="149">
        <v>2356452</v>
      </c>
      <c r="F75" s="148">
        <f t="shared" si="0"/>
        <v>106.15963689195733</v>
      </c>
    </row>
    <row r="76" spans="1:6" s="8" customFormat="1" x14ac:dyDescent="0.2">
      <c r="A76" s="145" t="s">
        <v>3981</v>
      </c>
      <c r="B76" s="146" t="s">
        <v>3982</v>
      </c>
      <c r="C76" s="345">
        <v>65</v>
      </c>
      <c r="D76" s="149"/>
      <c r="E76" s="149">
        <v>20000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780</v>
      </c>
      <c r="E116" s="147">
        <f>E117+E122+E130</f>
        <v>1190</v>
      </c>
      <c r="F116" s="150">
        <f t="shared" si="1"/>
        <v>152.56410256410254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780</v>
      </c>
      <c r="E122" s="147">
        <f>SUM(E123:E129)</f>
        <v>1190</v>
      </c>
      <c r="F122" s="150">
        <f t="shared" si="1"/>
        <v>152.56410256410254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780</v>
      </c>
      <c r="E127" s="149">
        <v>1190</v>
      </c>
      <c r="F127" s="148">
        <f t="shared" si="1"/>
        <v>152.56410256410254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6025</v>
      </c>
      <c r="E134" s="147">
        <f>E135+E138</f>
        <v>0</v>
      </c>
      <c r="F134" s="150">
        <f t="shared" si="1"/>
        <v>0</v>
      </c>
    </row>
    <row r="135" spans="1:6" s="8" customFormat="1" x14ac:dyDescent="0.2">
      <c r="A135" s="145">
        <v>661</v>
      </c>
      <c r="B135" s="146" t="s">
        <v>425</v>
      </c>
      <c r="C135" s="345">
        <v>124</v>
      </c>
      <c r="D135" s="147">
        <f>SUM(D136:D137)</f>
        <v>800</v>
      </c>
      <c r="E135" s="147">
        <f>SUM(E136:E137)</f>
        <v>0</v>
      </c>
      <c r="F135" s="150">
        <f t="shared" si="1"/>
        <v>0</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800</v>
      </c>
      <c r="E137" s="149"/>
      <c r="F137" s="148">
        <f t="shared" si="1"/>
        <v>0</v>
      </c>
    </row>
    <row r="138" spans="1:6" s="8" customFormat="1" x14ac:dyDescent="0.2">
      <c r="A138" s="145">
        <v>663</v>
      </c>
      <c r="B138" s="151" t="s">
        <v>426</v>
      </c>
      <c r="C138" s="345">
        <v>127</v>
      </c>
      <c r="D138" s="147">
        <f>SUM(D139:D140)</f>
        <v>5225</v>
      </c>
      <c r="E138" s="147">
        <f>SUM(E139:E140)</f>
        <v>0</v>
      </c>
      <c r="F138" s="150">
        <f t="shared" si="1"/>
        <v>0</v>
      </c>
    </row>
    <row r="139" spans="1:6" s="8" customFormat="1" x14ac:dyDescent="0.2">
      <c r="A139" s="145">
        <v>6631</v>
      </c>
      <c r="B139" s="146" t="s">
        <v>1502</v>
      </c>
      <c r="C139" s="345">
        <v>128</v>
      </c>
      <c r="D139" s="149">
        <v>2195</v>
      </c>
      <c r="E139" s="149"/>
      <c r="F139" s="148">
        <f t="shared" si="1"/>
        <v>0</v>
      </c>
    </row>
    <row r="140" spans="1:6" s="8" customFormat="1" x14ac:dyDescent="0.2">
      <c r="A140" s="145">
        <v>6632</v>
      </c>
      <c r="B140" s="151" t="s">
        <v>1503</v>
      </c>
      <c r="C140" s="345">
        <v>129</v>
      </c>
      <c r="D140" s="149">
        <v>3030</v>
      </c>
      <c r="E140" s="149"/>
      <c r="F140" s="148">
        <f t="shared" si="1"/>
        <v>0</v>
      </c>
    </row>
    <row r="141" spans="1:6" s="8" customFormat="1" x14ac:dyDescent="0.2">
      <c r="A141" s="145">
        <v>67</v>
      </c>
      <c r="B141" s="151" t="s">
        <v>427</v>
      </c>
      <c r="C141" s="345">
        <v>130</v>
      </c>
      <c r="D141" s="147">
        <f>D142+D146</f>
        <v>334293</v>
      </c>
      <c r="E141" s="147">
        <f>E142+E146</f>
        <v>356195</v>
      </c>
      <c r="F141" s="150">
        <f t="shared" si="1"/>
        <v>106.55173754760045</v>
      </c>
    </row>
    <row r="142" spans="1:6" s="8" customFormat="1" ht="24" x14ac:dyDescent="0.2">
      <c r="A142" s="145">
        <v>671</v>
      </c>
      <c r="B142" s="154" t="s">
        <v>1672</v>
      </c>
      <c r="C142" s="345">
        <v>131</v>
      </c>
      <c r="D142" s="147">
        <f>SUM(D143:D145)</f>
        <v>334293</v>
      </c>
      <c r="E142" s="147">
        <f>SUM(E143:E145)</f>
        <v>356195</v>
      </c>
      <c r="F142" s="150">
        <f t="shared" ref="F142:F205" si="2">IF(D142&lt;&gt;0,IF(E142/D142&gt;=100,"&gt;&gt;100",E142/D142*100),"-")</f>
        <v>106.55173754760045</v>
      </c>
    </row>
    <row r="143" spans="1:6" s="8" customFormat="1" x14ac:dyDescent="0.2">
      <c r="A143" s="145">
        <v>6711</v>
      </c>
      <c r="B143" s="146" t="s">
        <v>3582</v>
      </c>
      <c r="C143" s="345">
        <v>132</v>
      </c>
      <c r="D143" s="149">
        <v>265446</v>
      </c>
      <c r="E143" s="149">
        <v>339079</v>
      </c>
      <c r="F143" s="148">
        <f t="shared" si="2"/>
        <v>127.73935188324556</v>
      </c>
    </row>
    <row r="144" spans="1:6" s="8" customFormat="1" x14ac:dyDescent="0.2">
      <c r="A144" s="145">
        <v>6712</v>
      </c>
      <c r="B144" s="151" t="s">
        <v>2276</v>
      </c>
      <c r="C144" s="345">
        <v>133</v>
      </c>
      <c r="D144" s="149">
        <v>68847</v>
      </c>
      <c r="E144" s="149">
        <v>17116</v>
      </c>
      <c r="F144" s="148">
        <f t="shared" si="2"/>
        <v>24.860923497029646</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2493982</v>
      </c>
      <c r="E159" s="147">
        <f>E160+E171+E204+E223+E232+E257+E268</f>
        <v>2709947</v>
      </c>
      <c r="F159" s="150">
        <f t="shared" si="2"/>
        <v>108.65944501604261</v>
      </c>
    </row>
    <row r="160" spans="1:6" s="8" customFormat="1" x14ac:dyDescent="0.2">
      <c r="A160" s="145">
        <v>31</v>
      </c>
      <c r="B160" s="146" t="s">
        <v>431</v>
      </c>
      <c r="C160" s="345">
        <v>149</v>
      </c>
      <c r="D160" s="147">
        <f>D161+D166+D167</f>
        <v>2082821</v>
      </c>
      <c r="E160" s="147">
        <f>E161+E166+E167</f>
        <v>2176056</v>
      </c>
      <c r="F160" s="150">
        <f t="shared" si="2"/>
        <v>104.47638083157412</v>
      </c>
    </row>
    <row r="161" spans="1:6" s="8" customFormat="1" x14ac:dyDescent="0.2">
      <c r="A161" s="145">
        <v>311</v>
      </c>
      <c r="B161" s="146" t="s">
        <v>432</v>
      </c>
      <c r="C161" s="345">
        <v>150</v>
      </c>
      <c r="D161" s="147">
        <f>SUM(D162:D165)</f>
        <v>1720152</v>
      </c>
      <c r="E161" s="147">
        <f>SUM(E162:E165)</f>
        <v>1798740</v>
      </c>
      <c r="F161" s="150">
        <f t="shared" si="2"/>
        <v>104.56866602486292</v>
      </c>
    </row>
    <row r="162" spans="1:6" s="8" customFormat="1" x14ac:dyDescent="0.2">
      <c r="A162" s="145">
        <v>3111</v>
      </c>
      <c r="B162" s="146" t="s">
        <v>385</v>
      </c>
      <c r="C162" s="345">
        <v>151</v>
      </c>
      <c r="D162" s="149">
        <v>1720152</v>
      </c>
      <c r="E162" s="149">
        <v>1798740</v>
      </c>
      <c r="F162" s="148">
        <f t="shared" si="2"/>
        <v>104.56866602486292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66802</v>
      </c>
      <c r="E166" s="149">
        <v>68503</v>
      </c>
      <c r="F166" s="148">
        <f t="shared" si="2"/>
        <v>102.5463309481752</v>
      </c>
    </row>
    <row r="167" spans="1:6" s="8" customFormat="1" x14ac:dyDescent="0.2">
      <c r="A167" s="145">
        <v>313</v>
      </c>
      <c r="B167" s="146" t="s">
        <v>2853</v>
      </c>
      <c r="C167" s="345">
        <v>156</v>
      </c>
      <c r="D167" s="147">
        <f>SUM(D168:D170)</f>
        <v>295867</v>
      </c>
      <c r="E167" s="147">
        <f>SUM(E168:E170)</f>
        <v>308813</v>
      </c>
      <c r="F167" s="150">
        <f t="shared" si="2"/>
        <v>104.37561471877565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266624</v>
      </c>
      <c r="E169" s="149">
        <v>278291</v>
      </c>
      <c r="F169" s="148">
        <f t="shared" si="2"/>
        <v>104.37582513202113</v>
      </c>
    </row>
    <row r="170" spans="1:6" s="8" customFormat="1" x14ac:dyDescent="0.2">
      <c r="A170" s="145">
        <v>3133</v>
      </c>
      <c r="B170" s="146" t="s">
        <v>264</v>
      </c>
      <c r="C170" s="345">
        <v>159</v>
      </c>
      <c r="D170" s="149">
        <v>29243</v>
      </c>
      <c r="E170" s="149">
        <v>30522</v>
      </c>
      <c r="F170" s="148">
        <f t="shared" si="2"/>
        <v>104.37369626919262</v>
      </c>
    </row>
    <row r="171" spans="1:6" s="8" customFormat="1" x14ac:dyDescent="0.2">
      <c r="A171" s="145">
        <v>32</v>
      </c>
      <c r="B171" s="146" t="s">
        <v>433</v>
      </c>
      <c r="C171" s="345">
        <v>160</v>
      </c>
      <c r="D171" s="147">
        <f>D172+D177+D185+D195+D196</f>
        <v>410411</v>
      </c>
      <c r="E171" s="147">
        <f>E172+E177+E185+E195+E196</f>
        <v>532991</v>
      </c>
      <c r="F171" s="150">
        <f t="shared" si="2"/>
        <v>129.86762050724761</v>
      </c>
    </row>
    <row r="172" spans="1:6" s="8" customFormat="1" x14ac:dyDescent="0.2">
      <c r="A172" s="145">
        <v>321</v>
      </c>
      <c r="B172" s="146" t="s">
        <v>3359</v>
      </c>
      <c r="C172" s="345">
        <v>161</v>
      </c>
      <c r="D172" s="147">
        <f>SUM(D173:D176)</f>
        <v>132693</v>
      </c>
      <c r="E172" s="147">
        <f>SUM(E173:E176)</f>
        <v>177332</v>
      </c>
      <c r="F172" s="150">
        <f t="shared" si="2"/>
        <v>133.64080998997687</v>
      </c>
    </row>
    <row r="173" spans="1:6" s="8" customFormat="1" x14ac:dyDescent="0.2">
      <c r="A173" s="145">
        <v>3211</v>
      </c>
      <c r="B173" s="146" t="s">
        <v>3243</v>
      </c>
      <c r="C173" s="345">
        <v>162</v>
      </c>
      <c r="D173" s="149">
        <v>5763</v>
      </c>
      <c r="E173" s="149">
        <v>3049</v>
      </c>
      <c r="F173" s="148">
        <f t="shared" si="2"/>
        <v>52.906472323442657</v>
      </c>
    </row>
    <row r="174" spans="1:6" s="8" customFormat="1" x14ac:dyDescent="0.2">
      <c r="A174" s="145">
        <v>3212</v>
      </c>
      <c r="B174" s="146" t="s">
        <v>108</v>
      </c>
      <c r="C174" s="345">
        <v>163</v>
      </c>
      <c r="D174" s="149">
        <v>123958</v>
      </c>
      <c r="E174" s="149">
        <v>168762</v>
      </c>
      <c r="F174" s="148">
        <f t="shared" si="2"/>
        <v>136.14450055664017</v>
      </c>
    </row>
    <row r="175" spans="1:6" s="8" customFormat="1" x14ac:dyDescent="0.2">
      <c r="A175" s="145">
        <v>3213</v>
      </c>
      <c r="B175" s="146" t="s">
        <v>2999</v>
      </c>
      <c r="C175" s="345">
        <v>164</v>
      </c>
      <c r="D175" s="149">
        <v>600</v>
      </c>
      <c r="E175" s="149">
        <v>3550</v>
      </c>
      <c r="F175" s="148">
        <f t="shared" si="2"/>
        <v>591.66666666666674</v>
      </c>
    </row>
    <row r="176" spans="1:6" s="8" customFormat="1" x14ac:dyDescent="0.2">
      <c r="A176" s="145">
        <v>3214</v>
      </c>
      <c r="B176" s="146" t="s">
        <v>2998</v>
      </c>
      <c r="C176" s="345">
        <v>165</v>
      </c>
      <c r="D176" s="149">
        <v>2372</v>
      </c>
      <c r="E176" s="149">
        <v>1971</v>
      </c>
      <c r="F176" s="148">
        <f t="shared" si="2"/>
        <v>83.094435075885329</v>
      </c>
    </row>
    <row r="177" spans="1:6" s="8" customFormat="1" x14ac:dyDescent="0.2">
      <c r="A177" s="145">
        <v>322</v>
      </c>
      <c r="B177" s="146" t="s">
        <v>3360</v>
      </c>
      <c r="C177" s="345">
        <v>166</v>
      </c>
      <c r="D177" s="147">
        <f>SUM(D178:D184)</f>
        <v>136296</v>
      </c>
      <c r="E177" s="147">
        <f>SUM(E178:E184)</f>
        <v>139577</v>
      </c>
      <c r="F177" s="150">
        <f t="shared" si="2"/>
        <v>102.40726066795798</v>
      </c>
    </row>
    <row r="178" spans="1:6" s="8" customFormat="1" x14ac:dyDescent="0.2">
      <c r="A178" s="145">
        <v>3221</v>
      </c>
      <c r="B178" s="146" t="s">
        <v>3000</v>
      </c>
      <c r="C178" s="345">
        <v>167</v>
      </c>
      <c r="D178" s="149">
        <v>9242</v>
      </c>
      <c r="E178" s="149">
        <v>11343</v>
      </c>
      <c r="F178" s="148">
        <f t="shared" si="2"/>
        <v>122.73317463752436</v>
      </c>
    </row>
    <row r="179" spans="1:6" s="8" customFormat="1" x14ac:dyDescent="0.2">
      <c r="A179" s="145">
        <v>3222</v>
      </c>
      <c r="B179" s="146" t="s">
        <v>3001</v>
      </c>
      <c r="C179" s="345">
        <v>168</v>
      </c>
      <c r="D179" s="149">
        <v>9732</v>
      </c>
      <c r="E179" s="149">
        <v>15026</v>
      </c>
      <c r="F179" s="148">
        <f t="shared" si="2"/>
        <v>154.39786272092067</v>
      </c>
    </row>
    <row r="180" spans="1:6" s="8" customFormat="1" x14ac:dyDescent="0.2">
      <c r="A180" s="145">
        <v>3223</v>
      </c>
      <c r="B180" s="146" t="s">
        <v>3002</v>
      </c>
      <c r="C180" s="345">
        <v>169</v>
      </c>
      <c r="D180" s="149">
        <v>100856</v>
      </c>
      <c r="E180" s="149">
        <v>97299</v>
      </c>
      <c r="F180" s="148">
        <f t="shared" si="2"/>
        <v>96.473189497897991</v>
      </c>
    </row>
    <row r="181" spans="1:6" s="8" customFormat="1" x14ac:dyDescent="0.2">
      <c r="A181" s="145">
        <v>3224</v>
      </c>
      <c r="B181" s="146" t="s">
        <v>2236</v>
      </c>
      <c r="C181" s="345">
        <v>170</v>
      </c>
      <c r="D181" s="149">
        <v>6544</v>
      </c>
      <c r="E181" s="149">
        <v>8762</v>
      </c>
      <c r="F181" s="148">
        <f t="shared" si="2"/>
        <v>133.89364303178485</v>
      </c>
    </row>
    <row r="182" spans="1:6" s="8" customFormat="1" x14ac:dyDescent="0.2">
      <c r="A182" s="145">
        <v>3225</v>
      </c>
      <c r="B182" s="146" t="s">
        <v>504</v>
      </c>
      <c r="C182" s="345">
        <v>171</v>
      </c>
      <c r="D182" s="149">
        <v>9922</v>
      </c>
      <c r="E182" s="149">
        <v>5352</v>
      </c>
      <c r="F182" s="148">
        <f t="shared" si="2"/>
        <v>53.940737754484978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1795</v>
      </c>
      <c r="F184" s="148" t="str">
        <f t="shared" si="2"/>
        <v>-</v>
      </c>
    </row>
    <row r="185" spans="1:6" s="8" customFormat="1" x14ac:dyDescent="0.2">
      <c r="A185" s="145">
        <v>323</v>
      </c>
      <c r="B185" s="146" t="s">
        <v>2312</v>
      </c>
      <c r="C185" s="345">
        <v>174</v>
      </c>
      <c r="D185" s="147">
        <f>SUM(D186:D194)</f>
        <v>103875</v>
      </c>
      <c r="E185" s="147">
        <f>SUM(E186:E194)</f>
        <v>174566</v>
      </c>
      <c r="F185" s="150">
        <f t="shared" si="2"/>
        <v>168.05391095066184</v>
      </c>
    </row>
    <row r="186" spans="1:6" s="8" customFormat="1" x14ac:dyDescent="0.2">
      <c r="A186" s="145">
        <v>3231</v>
      </c>
      <c r="B186" s="146" t="s">
        <v>855</v>
      </c>
      <c r="C186" s="345">
        <v>175</v>
      </c>
      <c r="D186" s="149">
        <v>8691</v>
      </c>
      <c r="E186" s="149">
        <v>9570</v>
      </c>
      <c r="F186" s="148">
        <f t="shared" si="2"/>
        <v>110.11391094235417</v>
      </c>
    </row>
    <row r="187" spans="1:6" s="8" customFormat="1" x14ac:dyDescent="0.2">
      <c r="A187" s="145">
        <v>3232</v>
      </c>
      <c r="B187" s="146" t="s">
        <v>3870</v>
      </c>
      <c r="C187" s="345">
        <v>176</v>
      </c>
      <c r="D187" s="149">
        <v>51771</v>
      </c>
      <c r="E187" s="149">
        <v>117141</v>
      </c>
      <c r="F187" s="148">
        <f t="shared" si="2"/>
        <v>226.26760155299297</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18016</v>
      </c>
      <c r="E189" s="149">
        <v>16784</v>
      </c>
      <c r="F189" s="148">
        <f t="shared" si="2"/>
        <v>93.161634103019537</v>
      </c>
    </row>
    <row r="190" spans="1:6" s="8" customFormat="1" x14ac:dyDescent="0.2">
      <c r="A190" s="145">
        <v>3235</v>
      </c>
      <c r="B190" s="146" t="s">
        <v>3873</v>
      </c>
      <c r="C190" s="345">
        <v>179</v>
      </c>
      <c r="D190" s="149">
        <v>5662</v>
      </c>
      <c r="E190" s="149">
        <v>7720</v>
      </c>
      <c r="F190" s="148">
        <f t="shared" si="2"/>
        <v>136.34758036029672</v>
      </c>
    </row>
    <row r="191" spans="1:6" s="8" customFormat="1" x14ac:dyDescent="0.2">
      <c r="A191" s="145">
        <v>3236</v>
      </c>
      <c r="B191" s="146" t="s">
        <v>3874</v>
      </c>
      <c r="C191" s="345">
        <v>180</v>
      </c>
      <c r="D191" s="149">
        <v>2806</v>
      </c>
      <c r="E191" s="149">
        <v>4000</v>
      </c>
      <c r="F191" s="148">
        <f t="shared" si="2"/>
        <v>142.55167498218105</v>
      </c>
    </row>
    <row r="192" spans="1:6" s="8" customFormat="1" x14ac:dyDescent="0.2">
      <c r="A192" s="145">
        <v>3237</v>
      </c>
      <c r="B192" s="146" t="s">
        <v>3875</v>
      </c>
      <c r="C192" s="345">
        <v>181</v>
      </c>
      <c r="D192" s="149">
        <v>415</v>
      </c>
      <c r="E192" s="149"/>
      <c r="F192" s="148">
        <f t="shared" si="2"/>
        <v>0</v>
      </c>
    </row>
    <row r="193" spans="1:6" s="8" customFormat="1" x14ac:dyDescent="0.2">
      <c r="A193" s="145">
        <v>3238</v>
      </c>
      <c r="B193" s="146" t="s">
        <v>702</v>
      </c>
      <c r="C193" s="345">
        <v>182</v>
      </c>
      <c r="D193" s="149">
        <v>9453</v>
      </c>
      <c r="E193" s="149">
        <v>10016</v>
      </c>
      <c r="F193" s="148">
        <f t="shared" si="2"/>
        <v>105.95578123347084</v>
      </c>
    </row>
    <row r="194" spans="1:6" s="8" customFormat="1" x14ac:dyDescent="0.2">
      <c r="A194" s="145">
        <v>3239</v>
      </c>
      <c r="B194" s="146" t="s">
        <v>703</v>
      </c>
      <c r="C194" s="345">
        <v>183</v>
      </c>
      <c r="D194" s="149">
        <v>7061</v>
      </c>
      <c r="E194" s="149">
        <v>9335</v>
      </c>
      <c r="F194" s="148">
        <f t="shared" si="2"/>
        <v>132.20507010338477</v>
      </c>
    </row>
    <row r="195" spans="1:6" s="8" customFormat="1" x14ac:dyDescent="0.2">
      <c r="A195" s="145">
        <v>324</v>
      </c>
      <c r="B195" s="146" t="s">
        <v>3584</v>
      </c>
      <c r="C195" s="345">
        <v>184</v>
      </c>
      <c r="D195" s="149">
        <v>6407</v>
      </c>
      <c r="E195" s="149">
        <v>13132</v>
      </c>
      <c r="F195" s="148">
        <f t="shared" si="2"/>
        <v>204.96332136725454</v>
      </c>
    </row>
    <row r="196" spans="1:6" s="8" customFormat="1" x14ac:dyDescent="0.2">
      <c r="A196" s="145">
        <v>329</v>
      </c>
      <c r="B196" s="146" t="s">
        <v>434</v>
      </c>
      <c r="C196" s="345">
        <v>185</v>
      </c>
      <c r="D196" s="147">
        <f>SUM(D197:D203)</f>
        <v>31140</v>
      </c>
      <c r="E196" s="147">
        <f>SUM(E197:E203)</f>
        <v>28384</v>
      </c>
      <c r="F196" s="150">
        <f t="shared" si="2"/>
        <v>91.149646756583167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12534</v>
      </c>
      <c r="E198" s="149">
        <v>12282</v>
      </c>
      <c r="F198" s="148">
        <f t="shared" si="2"/>
        <v>97.98946864528483</v>
      </c>
    </row>
    <row r="199" spans="1:6" s="8" customFormat="1" x14ac:dyDescent="0.2">
      <c r="A199" s="145">
        <v>3293</v>
      </c>
      <c r="B199" s="146" t="s">
        <v>1967</v>
      </c>
      <c r="C199" s="345">
        <v>188</v>
      </c>
      <c r="D199" s="149">
        <v>1975</v>
      </c>
      <c r="E199" s="149"/>
      <c r="F199" s="148">
        <f t="shared" si="2"/>
        <v>0</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v>11794</v>
      </c>
      <c r="E201" s="149">
        <v>12383</v>
      </c>
      <c r="F201" s="148">
        <f t="shared" si="2"/>
        <v>104.99406477870103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3837</v>
      </c>
      <c r="E203" s="149">
        <v>2719</v>
      </c>
      <c r="F203" s="148">
        <f t="shared" si="2"/>
        <v>70.862653114412296</v>
      </c>
    </row>
    <row r="204" spans="1:6" s="8" customFormat="1" x14ac:dyDescent="0.2">
      <c r="A204" s="145">
        <v>34</v>
      </c>
      <c r="B204" s="151" t="s">
        <v>435</v>
      </c>
      <c r="C204" s="345">
        <v>193</v>
      </c>
      <c r="D204" s="147">
        <f>D205+D210+D218</f>
        <v>750</v>
      </c>
      <c r="E204" s="147">
        <f>E205+E210+E218</f>
        <v>900</v>
      </c>
      <c r="F204" s="150">
        <f t="shared" si="2"/>
        <v>120</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750</v>
      </c>
      <c r="E218" s="147">
        <f>SUM(E219:E222)</f>
        <v>900</v>
      </c>
      <c r="F218" s="150">
        <f t="shared" si="3"/>
        <v>120</v>
      </c>
    </row>
    <row r="219" spans="1:6" s="8" customFormat="1" x14ac:dyDescent="0.2">
      <c r="A219" s="145">
        <v>3431</v>
      </c>
      <c r="B219" s="151" t="s">
        <v>3587</v>
      </c>
      <c r="C219" s="345">
        <v>208</v>
      </c>
      <c r="D219" s="149">
        <v>750</v>
      </c>
      <c r="E219" s="149">
        <v>900</v>
      </c>
      <c r="F219" s="148">
        <f t="shared" si="3"/>
        <v>120</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2493982</v>
      </c>
      <c r="E292" s="147">
        <f>E159-E290+E291</f>
        <v>2709947</v>
      </c>
      <c r="F292" s="150">
        <f t="shared" si="4"/>
        <v>108.65944501604261</v>
      </c>
    </row>
    <row r="293" spans="1:6" s="8" customFormat="1" x14ac:dyDescent="0.2">
      <c r="A293" s="145" t="s">
        <v>1215</v>
      </c>
      <c r="B293" s="146" t="s">
        <v>3441</v>
      </c>
      <c r="C293" s="345">
        <v>282</v>
      </c>
      <c r="D293" s="147">
        <f>IF(D12&gt;=D292,D12-D292,0)</f>
        <v>80957</v>
      </c>
      <c r="E293" s="147">
        <f>IF(E12&gt;=E292,E12-E292,0)</f>
        <v>23890</v>
      </c>
      <c r="F293" s="150">
        <f t="shared" si="4"/>
        <v>29.509492693652184</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8234</v>
      </c>
      <c r="F295" s="148" t="str">
        <f t="shared" si="4"/>
        <v>-</v>
      </c>
    </row>
    <row r="296" spans="1:6" s="8" customFormat="1" x14ac:dyDescent="0.2">
      <c r="A296" s="145">
        <v>92221</v>
      </c>
      <c r="B296" s="146" t="s">
        <v>4282</v>
      </c>
      <c r="C296" s="345">
        <v>285</v>
      </c>
      <c r="D296" s="149">
        <v>846</v>
      </c>
      <c r="E296" s="149"/>
      <c r="F296" s="148">
        <f t="shared" si="4"/>
        <v>0</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71877</v>
      </c>
      <c r="E353" s="147">
        <f>E354+E366+E399+E403+E405</f>
        <v>37116</v>
      </c>
      <c r="F353" s="150">
        <f t="shared" si="5"/>
        <v>51.638215284444257</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71877</v>
      </c>
      <c r="E366" s="147">
        <f>E367+E372+E381+E386+E391+E394</f>
        <v>24366</v>
      </c>
      <c r="F366" s="150">
        <f t="shared" si="6"/>
        <v>33.899578446512791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69850</v>
      </c>
      <c r="E372" s="147">
        <f>SUM(E373:E380)</f>
        <v>18000</v>
      </c>
      <c r="F372" s="150">
        <f t="shared" si="6"/>
        <v>25.769506084466716</v>
      </c>
    </row>
    <row r="373" spans="1:6" s="8" customFormat="1" x14ac:dyDescent="0.2">
      <c r="A373" s="145">
        <v>4221</v>
      </c>
      <c r="B373" s="146" t="s">
        <v>3941</v>
      </c>
      <c r="C373" s="345">
        <v>361</v>
      </c>
      <c r="D373" s="149">
        <v>55459</v>
      </c>
      <c r="E373" s="149">
        <v>18000</v>
      </c>
      <c r="F373" s="148">
        <f t="shared" si="6"/>
        <v>32.45640923925783</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14391</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2027</v>
      </c>
      <c r="E386" s="147">
        <f>SUM(E387:E390)</f>
        <v>3241</v>
      </c>
      <c r="F386" s="150">
        <f t="shared" si="6"/>
        <v>159.89146521953626</v>
      </c>
    </row>
    <row r="387" spans="1:6" s="8" customFormat="1" x14ac:dyDescent="0.2">
      <c r="A387" s="145">
        <v>4241</v>
      </c>
      <c r="B387" s="146" t="s">
        <v>2886</v>
      </c>
      <c r="C387" s="345">
        <v>375</v>
      </c>
      <c r="D387" s="149">
        <v>2027</v>
      </c>
      <c r="E387" s="149">
        <v>3241</v>
      </c>
      <c r="F387" s="148">
        <f t="shared" si="6"/>
        <v>159.89146521953626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3125</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v>3125</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12750</v>
      </c>
      <c r="F405" s="150" t="str">
        <f t="shared" si="6"/>
        <v>-</v>
      </c>
    </row>
    <row r="406" spans="1:6" s="8" customFormat="1" x14ac:dyDescent="0.2">
      <c r="A406" s="145">
        <v>451</v>
      </c>
      <c r="B406" s="146" t="s">
        <v>2199</v>
      </c>
      <c r="C406" s="345">
        <v>394</v>
      </c>
      <c r="D406" s="149"/>
      <c r="E406" s="149">
        <v>12750</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71877</v>
      </c>
      <c r="E411" s="147">
        <f>IF(E353&gt;=E301, E353-E301, 0)</f>
        <v>37116</v>
      </c>
      <c r="F411" s="150">
        <f t="shared" si="6"/>
        <v>51.638215284444257</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2574939</v>
      </c>
      <c r="E415" s="147">
        <f>E12+E301</f>
        <v>2733837</v>
      </c>
      <c r="F415" s="150">
        <f t="shared" si="6"/>
        <v>106.17094230193413</v>
      </c>
    </row>
    <row r="416" spans="1:6" s="8" customFormat="1" x14ac:dyDescent="0.2">
      <c r="A416" s="145" t="s">
        <v>1215</v>
      </c>
      <c r="B416" s="146" t="s">
        <v>1993</v>
      </c>
      <c r="C416" s="345">
        <v>404</v>
      </c>
      <c r="D416" s="147">
        <f>D292+D353</f>
        <v>2565859</v>
      </c>
      <c r="E416" s="147">
        <f>E292+E353</f>
        <v>2747063</v>
      </c>
      <c r="F416" s="150">
        <f t="shared" si="6"/>
        <v>107.0621183782897</v>
      </c>
    </row>
    <row r="417" spans="1:6" s="8" customFormat="1" x14ac:dyDescent="0.2">
      <c r="A417" s="145" t="s">
        <v>1215</v>
      </c>
      <c r="B417" s="146" t="s">
        <v>1994</v>
      </c>
      <c r="C417" s="345">
        <v>405</v>
      </c>
      <c r="D417" s="147">
        <f>IF(D415&gt;=D416,D415-D416,0)</f>
        <v>9080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13226</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8234</v>
      </c>
      <c r="F419" s="150" t="str">
        <f t="shared" si="6"/>
        <v>-</v>
      </c>
    </row>
    <row r="420" spans="1:6" s="8" customFormat="1" x14ac:dyDescent="0.2">
      <c r="A420" s="160" t="s">
        <v>1592</v>
      </c>
      <c r="B420" s="146" t="s">
        <v>1997</v>
      </c>
      <c r="C420" s="345">
        <v>408</v>
      </c>
      <c r="D420" s="147">
        <f>IF(D296-D295+D413-D412&gt;=0,D296-D295+D413-D412,0)</f>
        <v>846</v>
      </c>
      <c r="E420" s="147">
        <f>IF(E296-E295+E413-E412&gt;=0,E296-E295+E413-E412,0)</f>
        <v>0</v>
      </c>
      <c r="F420" s="150">
        <f t="shared" si="6"/>
        <v>0</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2574939</v>
      </c>
      <c r="E642" s="147">
        <f>E415+E423</f>
        <v>2733837</v>
      </c>
      <c r="F642" s="148">
        <f t="shared" si="10"/>
        <v>106.17094230193413</v>
      </c>
    </row>
    <row r="643" spans="1:6" s="8" customFormat="1" x14ac:dyDescent="0.2">
      <c r="A643" s="145" t="s">
        <v>1215</v>
      </c>
      <c r="B643" s="146" t="s">
        <v>1246</v>
      </c>
      <c r="C643" s="345">
        <v>630</v>
      </c>
      <c r="D643" s="147">
        <f>D416+D531</f>
        <v>2565859</v>
      </c>
      <c r="E643" s="147">
        <f>E416+E531</f>
        <v>2747063</v>
      </c>
      <c r="F643" s="148">
        <f t="shared" si="10"/>
        <v>107.0621183782897</v>
      </c>
    </row>
    <row r="644" spans="1:6" s="8" customFormat="1" x14ac:dyDescent="0.2">
      <c r="A644" s="145" t="s">
        <v>1215</v>
      </c>
      <c r="B644" s="146" t="s">
        <v>1247</v>
      </c>
      <c r="C644" s="345">
        <v>631</v>
      </c>
      <c r="D644" s="147">
        <f>IF(D642&gt;=D643,D642-D643,0)</f>
        <v>9080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13226</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8234</v>
      </c>
      <c r="F646" s="148" t="str">
        <f t="shared" si="10"/>
        <v>-</v>
      </c>
    </row>
    <row r="647" spans="1:6" s="8" customFormat="1" x14ac:dyDescent="0.2">
      <c r="A647" s="160" t="s">
        <v>2742</v>
      </c>
      <c r="B647" s="146" t="s">
        <v>1250</v>
      </c>
      <c r="C647" s="345">
        <v>634</v>
      </c>
      <c r="D647" s="147">
        <f>IF(D420-D419+D641-D640&gt;=0,D420-D419+D641-D640,0)</f>
        <v>846</v>
      </c>
      <c r="E647" s="147">
        <f>IF(E420-E419+E641-E640&gt;=0,E420-E419+E641-E640,0)</f>
        <v>0</v>
      </c>
      <c r="F647" s="148">
        <f t="shared" si="10"/>
        <v>0</v>
      </c>
    </row>
    <row r="648" spans="1:6" s="8" customFormat="1" x14ac:dyDescent="0.2">
      <c r="A648" s="145" t="s">
        <v>1215</v>
      </c>
      <c r="B648" s="146" t="s">
        <v>1251</v>
      </c>
      <c r="C648" s="345">
        <v>635</v>
      </c>
      <c r="D648" s="147">
        <f>IF(D644+D646-D645-D647&gt;=0,D644+D646-D645-D647,0)</f>
        <v>8234</v>
      </c>
      <c r="E648" s="147">
        <f>IF(E644+E646-E645-E647&gt;=0,E644+E646-E645-E647,0)</f>
        <v>0</v>
      </c>
      <c r="F648" s="148">
        <f t="shared" si="10"/>
        <v>0</v>
      </c>
    </row>
    <row r="649" spans="1:6" s="8" customFormat="1" x14ac:dyDescent="0.2">
      <c r="A649" s="145" t="s">
        <v>1215</v>
      </c>
      <c r="B649" s="146" t="s">
        <v>176</v>
      </c>
      <c r="C649" s="345">
        <v>636</v>
      </c>
      <c r="D649" s="147">
        <f>IF(D645+D647-D644-D646&gt;=0,D645+D647-D644-D646,0)</f>
        <v>0</v>
      </c>
      <c r="E649" s="147">
        <f>IF(E645+E647-E644-E646&gt;=0,E645+E647-E644-E646,0)</f>
        <v>4992</v>
      </c>
      <c r="F649" s="148" t="str">
        <f t="shared" si="10"/>
        <v>-</v>
      </c>
    </row>
    <row r="650" spans="1:6" s="8" customFormat="1" ht="24" x14ac:dyDescent="0.2">
      <c r="A650" s="156" t="s">
        <v>3810</v>
      </c>
      <c r="B650" s="157" t="s">
        <v>177</v>
      </c>
      <c r="C650" s="347">
        <v>637</v>
      </c>
      <c r="D650" s="158">
        <v>185035</v>
      </c>
      <c r="E650" s="158">
        <v>189685</v>
      </c>
      <c r="F650" s="159">
        <f t="shared" si="10"/>
        <v>102.51303807387791</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0</v>
      </c>
      <c r="E652" s="149">
        <v>0</v>
      </c>
      <c r="F652" s="148" t="str">
        <f t="shared" ref="F652:F677" si="11">IF(D652&lt;&gt;0,IF(E652/D652&gt;=100,"&gt;&gt;100",E652/D652*100),"-")</f>
        <v>-</v>
      </c>
    </row>
    <row r="653" spans="1:6" s="8" customFormat="1" x14ac:dyDescent="0.2">
      <c r="A653" s="145" t="s">
        <v>1208</v>
      </c>
      <c r="B653" s="146" t="s">
        <v>2750</v>
      </c>
      <c r="C653" s="345">
        <v>639</v>
      </c>
      <c r="D653" s="149">
        <v>780</v>
      </c>
      <c r="E653" s="149">
        <v>1190</v>
      </c>
      <c r="F653" s="148">
        <f t="shared" si="11"/>
        <v>152.56410256410254</v>
      </c>
    </row>
    <row r="654" spans="1:6" s="8" customFormat="1" x14ac:dyDescent="0.2">
      <c r="A654" s="145" t="s">
        <v>1209</v>
      </c>
      <c r="B654" s="146" t="s">
        <v>3586</v>
      </c>
      <c r="C654" s="345">
        <v>640</v>
      </c>
      <c r="D654" s="149">
        <v>780</v>
      </c>
      <c r="E654" s="149">
        <v>1190</v>
      </c>
      <c r="F654" s="148">
        <f t="shared" si="11"/>
        <v>152.56410256410254</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29</v>
      </c>
      <c r="E657" s="149">
        <v>28</v>
      </c>
      <c r="F657" s="148">
        <f t="shared" si="11"/>
        <v>96.551724137931032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19</v>
      </c>
      <c r="E659" s="149">
        <v>19</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14116</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2218525</v>
      </c>
      <c r="E678" s="149">
        <v>2356452</v>
      </c>
      <c r="F678" s="148"/>
    </row>
    <row r="679" spans="1:6" s="8" customFormat="1" x14ac:dyDescent="0.2">
      <c r="A679" s="152">
        <v>63613</v>
      </c>
      <c r="B679" s="163" t="s">
        <v>4078</v>
      </c>
      <c r="C679" s="345">
        <v>665</v>
      </c>
      <c r="D679" s="149">
        <v>1200</v>
      </c>
      <c r="E679" s="149"/>
      <c r="F679" s="148"/>
    </row>
    <row r="680" spans="1:6" s="8" customFormat="1" x14ac:dyDescent="0.2">
      <c r="A680" s="152">
        <v>63622</v>
      </c>
      <c r="B680" s="163" t="s">
        <v>4079</v>
      </c>
      <c r="C680" s="345">
        <v>666</v>
      </c>
      <c r="D680" s="149"/>
      <c r="E680" s="149">
        <v>20000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780</v>
      </c>
      <c r="E698" s="149">
        <v>1190</v>
      </c>
      <c r="F698" s="148">
        <f t="shared" si="12"/>
        <v>152.56410256410254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3653</v>
      </c>
      <c r="E702" s="149">
        <v>3478</v>
      </c>
      <c r="F702" s="148">
        <f>IF(D702&lt;&gt;0,IF(E702/D702&gt;=100,"&gt;&gt;100",E702/D702*100),"-")</f>
        <v>95.20941691760197</v>
      </c>
    </row>
    <row r="703" spans="1:6" s="8" customFormat="1" x14ac:dyDescent="0.2">
      <c r="A703" s="145">
        <v>32121</v>
      </c>
      <c r="B703" s="146" t="s">
        <v>3797</v>
      </c>
      <c r="C703" s="345">
        <v>689</v>
      </c>
      <c r="D703" s="149">
        <v>123958</v>
      </c>
      <c r="E703" s="149">
        <v>168762</v>
      </c>
      <c r="F703" s="148">
        <f>IF(D703&lt;&gt;0,IF(E703/D703&gt;=100,"&gt;&gt;100",E703/D703*100),"-")</f>
        <v>136.14450055664017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2806</v>
      </c>
      <c r="E705" s="149">
        <v>4000</v>
      </c>
      <c r="F705" s="148">
        <f>IF(D705&lt;&gt;0,IF(E705/D705&gt;=100,"&gt;&gt;100",E705/D705*100),"-")</f>
        <v>142.55167498218105</v>
      </c>
    </row>
    <row r="706" spans="1:6" s="8" customFormat="1" x14ac:dyDescent="0.2">
      <c r="A706" s="145" t="s">
        <v>3798</v>
      </c>
      <c r="B706" s="146" t="s">
        <v>3799</v>
      </c>
      <c r="C706" s="345">
        <v>692</v>
      </c>
      <c r="D706" s="149">
        <v>415</v>
      </c>
      <c r="E706" s="149"/>
      <c r="F706" s="148">
        <f>IF(D706&lt;&gt;0,IF(E706/D706&gt;=100,"&gt;&gt;100",E706/D706*100),"-")</f>
        <v>0</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ŠTEFANIJA MIKECIN</v>
      </c>
      <c r="D995" s="293"/>
      <c r="E995" s="293"/>
    </row>
    <row r="996" spans="1:5" ht="15" customHeight="1" x14ac:dyDescent="0.2">
      <c r="A996" s="291" t="str">
        <f>IF(RefStr!H27="","Telefon za kontakt: _________________","Telefon za kontakt: " &amp; RefStr!H27)</f>
        <v>Telefon za kontakt: 023375615</v>
      </c>
      <c r="C996" s="292"/>
    </row>
    <row r="997" spans="1:5" ht="15" customHeight="1" x14ac:dyDescent="0.2">
      <c r="A997" s="291" t="str">
        <f>IF(RefStr!H33="","Odgovorna osoba: _____________________________","Odgovorna osoba: " &amp; RefStr!H33)</f>
        <v>Odgovorna osoba: BRANKA MAROJA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278" activePane="bottomLeft" state="frozen"/>
      <selection pane="bottomLeft" activeCell="E303" sqref="E30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12876</v>
      </c>
      <c r="C4" s="414"/>
      <c r="D4" s="414"/>
      <c r="E4" s="415">
        <f>SUM(Skriveni!G977:G1286)</f>
        <v>17584641.707000002</v>
      </c>
      <c r="F4" s="416"/>
    </row>
    <row r="5" spans="1:6" ht="15" customHeight="1" x14ac:dyDescent="0.2">
      <c r="B5" s="413" t="str">
        <f>"Naziv: "&amp;IF(RefStr!B10&lt;&gt;"",RefStr!B10,"_______________________________________")</f>
        <v>Naziv: OSNOVNA ŠKOLA NOVIGRAD</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5182950</v>
      </c>
      <c r="E12" s="96">
        <f>E13+E74</f>
        <v>5101489</v>
      </c>
      <c r="F12" s="123">
        <f t="shared" ref="F12:F75" si="0">IF(D12&gt;0,IF(E12/D12&gt;=100,"&gt;&gt;100",E12/D12*100),"-")</f>
        <v>98.428288908826062</v>
      </c>
    </row>
    <row r="13" spans="1:6" s="3" customFormat="1" x14ac:dyDescent="0.2">
      <c r="A13" s="132">
        <v>0</v>
      </c>
      <c r="B13" s="314" t="s">
        <v>521</v>
      </c>
      <c r="C13" s="303">
        <v>2</v>
      </c>
      <c r="D13" s="97">
        <f>D14+D18+D57+D58+D62+D69</f>
        <v>4983495</v>
      </c>
      <c r="E13" s="97">
        <f>E14+E18+E57+E58+E62+E69</f>
        <v>4909819</v>
      </c>
      <c r="F13" s="124">
        <f t="shared" si="0"/>
        <v>98.521599800942923</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4983495</v>
      </c>
      <c r="E18" s="97">
        <f>E19+E25+E35+E41+E47+E51</f>
        <v>4906694</v>
      </c>
      <c r="F18" s="124">
        <f t="shared" si="0"/>
        <v>98.458892805149802</v>
      </c>
    </row>
    <row r="19" spans="1:6" s="3" customFormat="1" x14ac:dyDescent="0.2">
      <c r="A19" s="315" t="s">
        <v>362</v>
      </c>
      <c r="B19" s="314" t="s">
        <v>3928</v>
      </c>
      <c r="C19" s="303">
        <v>8</v>
      </c>
      <c r="D19" s="97">
        <f>SUM(D20:D23)-D24</f>
        <v>4829686</v>
      </c>
      <c r="E19" s="97">
        <f>SUM(E20:E23)-E24</f>
        <v>4768818</v>
      </c>
      <c r="F19" s="124">
        <f t="shared" si="0"/>
        <v>98.739711028832929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5889432</v>
      </c>
      <c r="E21" s="94">
        <v>5902182</v>
      </c>
      <c r="F21" s="125">
        <f t="shared" si="0"/>
        <v>100.21648946791473</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1059746</v>
      </c>
      <c r="E24" s="94">
        <v>1133364</v>
      </c>
      <c r="F24" s="125">
        <f t="shared" si="0"/>
        <v>106.94675894034987</v>
      </c>
    </row>
    <row r="25" spans="1:6" s="3" customFormat="1" x14ac:dyDescent="0.2">
      <c r="A25" s="315" t="s">
        <v>1156</v>
      </c>
      <c r="B25" s="314" t="s">
        <v>1261</v>
      </c>
      <c r="C25" s="303">
        <v>14</v>
      </c>
      <c r="D25" s="97">
        <f>SUM(D26:D33)-D34</f>
        <v>121662</v>
      </c>
      <c r="E25" s="97">
        <f>SUM(E26:E33)-E34</f>
        <v>103309</v>
      </c>
      <c r="F25" s="124">
        <f t="shared" si="0"/>
        <v>84.914763853956046</v>
      </c>
    </row>
    <row r="26" spans="1:6" s="3" customFormat="1" x14ac:dyDescent="0.2">
      <c r="A26" s="132" t="s">
        <v>1157</v>
      </c>
      <c r="B26" s="314" t="s">
        <v>3941</v>
      </c>
      <c r="C26" s="303">
        <v>15</v>
      </c>
      <c r="D26" s="94">
        <v>399778</v>
      </c>
      <c r="E26" s="94">
        <v>410048</v>
      </c>
      <c r="F26" s="125">
        <f t="shared" si="0"/>
        <v>102.56892575379335</v>
      </c>
    </row>
    <row r="27" spans="1:6" s="3" customFormat="1" x14ac:dyDescent="0.2">
      <c r="A27" s="132" t="s">
        <v>1158</v>
      </c>
      <c r="B27" s="314" t="s">
        <v>3965</v>
      </c>
      <c r="C27" s="303">
        <v>16</v>
      </c>
      <c r="D27" s="94">
        <v>41945</v>
      </c>
      <c r="E27" s="94">
        <v>26185</v>
      </c>
      <c r="F27" s="125">
        <f t="shared" si="0"/>
        <v>62.426987722016925</v>
      </c>
    </row>
    <row r="28" spans="1:6" s="3" customFormat="1" x14ac:dyDescent="0.2">
      <c r="A28" s="132" t="s">
        <v>1159</v>
      </c>
      <c r="B28" s="314" t="s">
        <v>3943</v>
      </c>
      <c r="C28" s="303">
        <v>17</v>
      </c>
      <c r="D28" s="94">
        <v>13493</v>
      </c>
      <c r="E28" s="94">
        <v>13493</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3769</v>
      </c>
      <c r="E30" s="94">
        <v>2670</v>
      </c>
      <c r="F30" s="125">
        <f t="shared" si="0"/>
        <v>70.841071902361378</v>
      </c>
    </row>
    <row r="31" spans="1:6" s="3" customFormat="1" x14ac:dyDescent="0.2">
      <c r="A31" s="272" t="s">
        <v>2451</v>
      </c>
      <c r="B31" s="314" t="s">
        <v>3946</v>
      </c>
      <c r="C31" s="303">
        <v>20</v>
      </c>
      <c r="D31" s="94">
        <v>99215</v>
      </c>
      <c r="E31" s="94">
        <v>96437</v>
      </c>
      <c r="F31" s="125">
        <f t="shared" si="0"/>
        <v>97.200020158242211</v>
      </c>
    </row>
    <row r="32" spans="1:6" s="3" customFormat="1" x14ac:dyDescent="0.2">
      <c r="A32" s="272" t="s">
        <v>2452</v>
      </c>
      <c r="B32" s="314" t="s">
        <v>3947</v>
      </c>
      <c r="C32" s="303">
        <v>21</v>
      </c>
      <c r="D32" s="94">
        <v>84231</v>
      </c>
      <c r="E32" s="94">
        <v>77376</v>
      </c>
      <c r="F32" s="125">
        <f t="shared" si="0"/>
        <v>91.861666132421561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520769</v>
      </c>
      <c r="E34" s="94">
        <v>522900</v>
      </c>
      <c r="F34" s="125">
        <f t="shared" si="0"/>
        <v>100.40920254469832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653530</v>
      </c>
      <c r="E36" s="94">
        <v>653530</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653530</v>
      </c>
      <c r="E40" s="94">
        <v>653530</v>
      </c>
      <c r="F40" s="125">
        <f t="shared" si="0"/>
        <v>100</v>
      </c>
    </row>
    <row r="41" spans="1:6" s="3" customFormat="1" x14ac:dyDescent="0.2">
      <c r="A41" s="315" t="s">
        <v>2877</v>
      </c>
      <c r="B41" s="314" t="s">
        <v>3134</v>
      </c>
      <c r="C41" s="303">
        <v>30</v>
      </c>
      <c r="D41" s="97">
        <f>SUM(D42:D45)-D46</f>
        <v>32147</v>
      </c>
      <c r="E41" s="97">
        <f>SUM(E42:E45)-E46</f>
        <v>34567</v>
      </c>
      <c r="F41" s="124">
        <f t="shared" si="0"/>
        <v>107.52791862382183</v>
      </c>
    </row>
    <row r="42" spans="1:6" s="3" customFormat="1" x14ac:dyDescent="0.2">
      <c r="A42" s="132" t="s">
        <v>2878</v>
      </c>
      <c r="B42" s="314" t="s">
        <v>2886</v>
      </c>
      <c r="C42" s="303">
        <v>31</v>
      </c>
      <c r="D42" s="94">
        <v>153935</v>
      </c>
      <c r="E42" s="94">
        <v>157576</v>
      </c>
      <c r="F42" s="125">
        <f t="shared" si="0"/>
        <v>102.36528404846202</v>
      </c>
    </row>
    <row r="43" spans="1:6" s="3" customFormat="1" x14ac:dyDescent="0.2">
      <c r="A43" s="132" t="s">
        <v>2879</v>
      </c>
      <c r="B43" s="314" t="s">
        <v>2884</v>
      </c>
      <c r="C43" s="303">
        <v>32</v>
      </c>
      <c r="D43" s="94">
        <v>28225</v>
      </c>
      <c r="E43" s="94">
        <v>28225</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150013</v>
      </c>
      <c r="E46" s="94">
        <v>151234</v>
      </c>
      <c r="F46" s="125">
        <f t="shared" si="0"/>
        <v>100.81392945944685</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121826</v>
      </c>
      <c r="E60" s="94">
        <v>116060</v>
      </c>
      <c r="F60" s="125">
        <f t="shared" si="0"/>
        <v>95.267020176317047</v>
      </c>
    </row>
    <row r="61" spans="1:6" s="3" customFormat="1" x14ac:dyDescent="0.2">
      <c r="A61" s="132" t="s">
        <v>456</v>
      </c>
      <c r="B61" s="314" t="s">
        <v>617</v>
      </c>
      <c r="C61" s="303">
        <v>50</v>
      </c>
      <c r="D61" s="94">
        <v>121826</v>
      </c>
      <c r="E61" s="94">
        <v>116060</v>
      </c>
      <c r="F61" s="125">
        <f t="shared" si="0"/>
        <v>95.267020176317047</v>
      </c>
    </row>
    <row r="62" spans="1:6" s="3" customFormat="1" x14ac:dyDescent="0.2">
      <c r="A62" s="132" t="s">
        <v>618</v>
      </c>
      <c r="B62" s="314" t="s">
        <v>3383</v>
      </c>
      <c r="C62" s="303">
        <v>51</v>
      </c>
      <c r="D62" s="97">
        <f>SUM(D63:D68)</f>
        <v>0</v>
      </c>
      <c r="E62" s="97">
        <f>SUM(E63:E68)</f>
        <v>3125</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v>3125</v>
      </c>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199455</v>
      </c>
      <c r="E74" s="97">
        <f>E75+E84+E92+E123+E139+E151+E168+E169</f>
        <v>191670</v>
      </c>
      <c r="F74" s="124">
        <f t="shared" si="0"/>
        <v>96.096863954275406</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1050</v>
      </c>
      <c r="E84" s="97">
        <f>+E85+SUM(E88:E91)</f>
        <v>185</v>
      </c>
      <c r="F84" s="124">
        <f t="shared" si="1"/>
        <v>17.61904761904762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1050</v>
      </c>
      <c r="E91" s="94">
        <v>185</v>
      </c>
      <c r="F91" s="125">
        <f t="shared" si="1"/>
        <v>17.61904761904762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13370</v>
      </c>
      <c r="E151" s="97">
        <f>SUM(E152:E154)+SUM(E162:E166)-E167</f>
        <v>1800</v>
      </c>
      <c r="F151" s="124">
        <f t="shared" si="2"/>
        <v>13.462976813762154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13370</v>
      </c>
      <c r="E165" s="94">
        <v>1800</v>
      </c>
      <c r="F165" s="125">
        <f t="shared" si="2"/>
        <v>13.462976813762154</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185035</v>
      </c>
      <c r="E169" s="97">
        <f>SUM(E170:E172)</f>
        <v>189685</v>
      </c>
      <c r="F169" s="124">
        <f t="shared" si="2"/>
        <v>102.51303807387791</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185035</v>
      </c>
      <c r="E172" s="94">
        <v>189685</v>
      </c>
      <c r="F172" s="125">
        <f t="shared" si="2"/>
        <v>102.51303807387791</v>
      </c>
    </row>
    <row r="173" spans="1:6" s="3" customFormat="1" x14ac:dyDescent="0.2">
      <c r="A173" s="272"/>
      <c r="B173" s="314" t="s">
        <v>1068</v>
      </c>
      <c r="C173" s="303">
        <v>162</v>
      </c>
      <c r="D173" s="97">
        <f>D174+D234</f>
        <v>5182950</v>
      </c>
      <c r="E173" s="97">
        <f>E174+E234</f>
        <v>5101489</v>
      </c>
      <c r="F173" s="124">
        <f t="shared" si="2"/>
        <v>98.428288908826062</v>
      </c>
    </row>
    <row r="174" spans="1:6" s="3" customFormat="1" x14ac:dyDescent="0.2">
      <c r="A174" s="272" t="s">
        <v>3813</v>
      </c>
      <c r="B174" s="314" t="s">
        <v>1145</v>
      </c>
      <c r="C174" s="303">
        <v>163</v>
      </c>
      <c r="D174" s="97">
        <f>D175+D186+D187+D203+D231</f>
        <v>191221</v>
      </c>
      <c r="E174" s="97">
        <f>E175+E186+E187+E203+E231</f>
        <v>196662</v>
      </c>
      <c r="F174" s="124">
        <f t="shared" si="2"/>
        <v>102.84539877942277</v>
      </c>
    </row>
    <row r="175" spans="1:6" s="3" customFormat="1" x14ac:dyDescent="0.2">
      <c r="A175" s="272" t="s">
        <v>1181</v>
      </c>
      <c r="B175" s="314" t="s">
        <v>1547</v>
      </c>
      <c r="C175" s="303">
        <v>164</v>
      </c>
      <c r="D175" s="97">
        <f>SUM(D176:D178)+SUM(D182:D185)</f>
        <v>191221</v>
      </c>
      <c r="E175" s="97">
        <f>SUM(E176:E178)+SUM(E182:E185)</f>
        <v>196662</v>
      </c>
      <c r="F175" s="124">
        <f t="shared" si="2"/>
        <v>102.84539877942277</v>
      </c>
    </row>
    <row r="176" spans="1:6" s="3" customFormat="1" x14ac:dyDescent="0.2">
      <c r="A176" s="272" t="s">
        <v>1182</v>
      </c>
      <c r="B176" s="314" t="s">
        <v>1183</v>
      </c>
      <c r="C176" s="303">
        <v>165</v>
      </c>
      <c r="D176" s="94">
        <v>172176</v>
      </c>
      <c r="E176" s="94">
        <v>178694</v>
      </c>
      <c r="F176" s="125">
        <f t="shared" si="2"/>
        <v>103.78566118390484</v>
      </c>
    </row>
    <row r="177" spans="1:6" s="3" customFormat="1" x14ac:dyDescent="0.2">
      <c r="A177" s="272" t="s">
        <v>1184</v>
      </c>
      <c r="B177" s="314" t="s">
        <v>1185</v>
      </c>
      <c r="C177" s="303">
        <v>166</v>
      </c>
      <c r="D177" s="94">
        <v>18518</v>
      </c>
      <c r="E177" s="94">
        <v>17720</v>
      </c>
      <c r="F177" s="125">
        <f t="shared" si="2"/>
        <v>95.690679339021486</v>
      </c>
    </row>
    <row r="178" spans="1:6" s="3" customFormat="1" x14ac:dyDescent="0.2">
      <c r="A178" s="272" t="s">
        <v>1186</v>
      </c>
      <c r="B178" s="317" t="s">
        <v>2842</v>
      </c>
      <c r="C178" s="303">
        <v>167</v>
      </c>
      <c r="D178" s="97">
        <f>SUM(D179:D181)</f>
        <v>63</v>
      </c>
      <c r="E178" s="97">
        <f>SUM(E179:E181)</f>
        <v>63</v>
      </c>
      <c r="F178" s="124">
        <f t="shared" si="2"/>
        <v>100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63</v>
      </c>
      <c r="E181" s="94">
        <v>63</v>
      </c>
      <c r="F181" s="125">
        <f t="shared" si="2"/>
        <v>100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464</v>
      </c>
      <c r="E185" s="94">
        <v>185</v>
      </c>
      <c r="F185" s="125">
        <f t="shared" si="2"/>
        <v>39.870689655172413</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4991729</v>
      </c>
      <c r="E234" s="97">
        <f>+E235+E243-E247+E251+E252+E253</f>
        <v>4904827</v>
      </c>
      <c r="F234" s="124">
        <f t="shared" si="3"/>
        <v>98.259080170417903</v>
      </c>
    </row>
    <row r="235" spans="1:6" s="3" customFormat="1" x14ac:dyDescent="0.2">
      <c r="A235" s="132" t="s">
        <v>1279</v>
      </c>
      <c r="B235" s="314" t="s">
        <v>3395</v>
      </c>
      <c r="C235" s="303">
        <v>224</v>
      </c>
      <c r="D235" s="97">
        <f>D236-D239</f>
        <v>4983495</v>
      </c>
      <c r="E235" s="97">
        <f>E236-E239</f>
        <v>4909819</v>
      </c>
      <c r="F235" s="124">
        <f t="shared" si="3"/>
        <v>98.521599800942923</v>
      </c>
    </row>
    <row r="236" spans="1:6" s="3" customFormat="1" x14ac:dyDescent="0.2">
      <c r="A236" s="132" t="s">
        <v>1280</v>
      </c>
      <c r="B236" s="314" t="s">
        <v>3396</v>
      </c>
      <c r="C236" s="303">
        <v>225</v>
      </c>
      <c r="D236" s="97">
        <f>SUM(D237:D238)</f>
        <v>4983495</v>
      </c>
      <c r="E236" s="97">
        <f>SUM(E237:E238)</f>
        <v>4909819</v>
      </c>
      <c r="F236" s="124">
        <f t="shared" si="3"/>
        <v>98.521599800942923</v>
      </c>
    </row>
    <row r="237" spans="1:6" s="3" customFormat="1" x14ac:dyDescent="0.2">
      <c r="A237" s="132" t="s">
        <v>1281</v>
      </c>
      <c r="B237" s="314" t="s">
        <v>1282</v>
      </c>
      <c r="C237" s="303">
        <v>226</v>
      </c>
      <c r="D237" s="94">
        <v>4983495</v>
      </c>
      <c r="E237" s="94">
        <v>4909819</v>
      </c>
      <c r="F237" s="125">
        <f t="shared" si="3"/>
        <v>98.521599800942923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8234</v>
      </c>
      <c r="E243" s="97">
        <f>SUM(E244:E246)</f>
        <v>0</v>
      </c>
      <c r="F243" s="124">
        <f t="shared" si="3"/>
        <v>0</v>
      </c>
    </row>
    <row r="244" spans="1:6" s="3" customFormat="1" x14ac:dyDescent="0.2">
      <c r="A244" s="132" t="s">
        <v>2861</v>
      </c>
      <c r="B244" s="314" t="s">
        <v>4121</v>
      </c>
      <c r="C244" s="303">
        <v>233</v>
      </c>
      <c r="D244" s="94">
        <v>8234</v>
      </c>
      <c r="E244" s="94"/>
      <c r="F244" s="125">
        <f t="shared" si="3"/>
        <v>0</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4992</v>
      </c>
      <c r="F247" s="124" t="str">
        <f t="shared" si="3"/>
        <v>-</v>
      </c>
    </row>
    <row r="248" spans="1:6" s="3" customFormat="1" x14ac:dyDescent="0.2">
      <c r="A248" s="132" t="s">
        <v>2927</v>
      </c>
      <c r="B248" s="314" t="s">
        <v>2807</v>
      </c>
      <c r="C248" s="303">
        <v>237</v>
      </c>
      <c r="D248" s="94"/>
      <c r="E248" s="94">
        <v>4992</v>
      </c>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260240</v>
      </c>
      <c r="E255" s="97">
        <f>E256</f>
        <v>260240</v>
      </c>
      <c r="F255" s="124">
        <f t="shared" si="3"/>
        <v>100</v>
      </c>
    </row>
    <row r="256" spans="1:6" s="3" customFormat="1" x14ac:dyDescent="0.2">
      <c r="A256" s="319" t="s">
        <v>302</v>
      </c>
      <c r="B256" s="320" t="s">
        <v>303</v>
      </c>
      <c r="C256" s="306">
        <v>245</v>
      </c>
      <c r="D256" s="95">
        <v>260240</v>
      </c>
      <c r="E256" s="95">
        <v>260240</v>
      </c>
      <c r="F256" s="126">
        <f t="shared" si="3"/>
        <v>100</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13370</v>
      </c>
      <c r="E261" s="94">
        <v>1800</v>
      </c>
      <c r="F261" s="125">
        <f t="shared" si="4"/>
        <v>13.462976813762154</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v>185</v>
      </c>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191221</v>
      </c>
      <c r="E288" s="94">
        <v>196662</v>
      </c>
      <c r="F288" s="125">
        <f t="shared" si="4"/>
        <v>102.84539877942277</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v>185</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ŠTEFANIJA MIKECIN</v>
      </c>
      <c r="B325" s="291"/>
      <c r="D325" s="293"/>
      <c r="E325" s="293"/>
      <c r="F325" s="291"/>
      <c r="G325" s="307"/>
    </row>
    <row r="326" spans="1:7" s="292" customFormat="1" ht="15" customHeight="1" x14ac:dyDescent="0.2">
      <c r="A326" s="291" t="str">
        <f>IF(RefStr!H27="","Telefon za kontakt: _________________","Telefon za kontakt: " &amp; RefStr!H27)</f>
        <v>Telefon za kontakt: 023375615</v>
      </c>
      <c r="B326" s="291"/>
      <c r="F326" s="291"/>
      <c r="G326" s="307"/>
    </row>
    <row r="327" spans="1:7" s="292" customFormat="1" ht="15" customHeight="1" x14ac:dyDescent="0.2">
      <c r="A327" s="291" t="str">
        <f>IF(RefStr!H33="","Odgovorna osoba: _____________________________","Odgovorna osoba: " &amp; RefStr!H33)</f>
        <v>Odgovorna osoba: BRANKA MAROJA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D125" sqref="D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12876</v>
      </c>
      <c r="C4" s="414"/>
      <c r="D4" s="414"/>
      <c r="E4" s="415">
        <f>SUM(Skriveni!G1287:G1423)</f>
        <v>3796252.9350000005</v>
      </c>
      <c r="F4" s="416"/>
    </row>
    <row r="5" spans="1:6" ht="15" customHeight="1" x14ac:dyDescent="0.2">
      <c r="B5" s="413" t="str">
        <f>"Naziv: "&amp;IF(RefStr!B10&lt;&gt;"",RefStr!B10,"_______________________________________")</f>
        <v>Naziv: OSNOVNA ŠKOLA NOVIGRAD</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2565859</v>
      </c>
      <c r="E121" s="97">
        <f>E122+E125+E128+E129+SUM(E132:E135)</f>
        <v>2747063</v>
      </c>
      <c r="F121" s="125">
        <f t="shared" si="1"/>
        <v>107.0621183782897</v>
      </c>
    </row>
    <row r="122" spans="1:6" s="3" customFormat="1" x14ac:dyDescent="0.2">
      <c r="A122" s="132" t="s">
        <v>2919</v>
      </c>
      <c r="B122" s="105" t="s">
        <v>3973</v>
      </c>
      <c r="C122" s="303">
        <v>111</v>
      </c>
      <c r="D122" s="97">
        <f>SUM(D123:D124)</f>
        <v>2565859</v>
      </c>
      <c r="E122" s="97">
        <f>SUM(E123:E124)</f>
        <v>2747063</v>
      </c>
      <c r="F122" s="125">
        <f t="shared" si="1"/>
        <v>107.0621183782897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2565859</v>
      </c>
      <c r="E124" s="94">
        <v>2747063</v>
      </c>
      <c r="F124" s="125">
        <f t="shared" si="1"/>
        <v>107.0621183782897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2565859</v>
      </c>
      <c r="E148" s="107">
        <f>E12+E29+E35+E42+E82+E89+E96+E114+E121+E136</f>
        <v>2747063</v>
      </c>
      <c r="F148" s="126">
        <f t="shared" si="2"/>
        <v>107.0621183782897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ŠTEFANIJA MIKECIN</v>
      </c>
      <c r="B151" s="291"/>
      <c r="D151" s="293"/>
      <c r="E151" s="293"/>
      <c r="F151" s="291"/>
      <c r="G151" s="307"/>
    </row>
    <row r="152" spans="1:7" s="292" customFormat="1" ht="15" customHeight="1" x14ac:dyDescent="0.2">
      <c r="A152" s="291" t="str">
        <f>IF(RefStr!H27="","Telefon za kontakt: _________________","Telefon za kontakt: " &amp; RefStr!H27)</f>
        <v>Telefon za kontakt: 023375615</v>
      </c>
      <c r="B152" s="291"/>
      <c r="E152" s="291"/>
      <c r="F152" s="291"/>
      <c r="G152" s="307"/>
    </row>
    <row r="153" spans="1:7" s="292" customFormat="1" ht="15" customHeight="1" x14ac:dyDescent="0.2">
      <c r="A153" s="291" t="str">
        <f>IF(RefStr!H33="","Odgovorna osoba: _____________________________","Odgovorna osoba: " &amp; RefStr!H33)</f>
        <v>Odgovorna osoba: BRANKA MAROJA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12876</v>
      </c>
      <c r="C4" s="450"/>
      <c r="D4" s="415">
        <f>SUM(Skriveni!G1424:G1467)</f>
        <v>22.478999999999999</v>
      </c>
      <c r="E4" s="416"/>
    </row>
    <row r="5" spans="1:6" ht="15" customHeight="1" x14ac:dyDescent="0.2">
      <c r="B5" s="413" t="str">
        <f>"Naziv: "&amp;IF(RefStr!B10&lt;&gt;"",RefStr!B10,"_______________________________________")</f>
        <v>Naziv: OSNOVNA ŠKOLA NOVIGRAD</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381</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381</v>
      </c>
      <c r="E29" s="134">
        <f>E30+E37</f>
        <v>0</v>
      </c>
    </row>
    <row r="30" spans="1:5" s="3" customFormat="1" ht="14.1" customHeight="1" x14ac:dyDescent="0.2">
      <c r="A30" s="301" t="s">
        <v>1215</v>
      </c>
      <c r="B30" s="302" t="s">
        <v>3068</v>
      </c>
      <c r="C30" s="303">
        <v>19</v>
      </c>
      <c r="D30" s="97">
        <f>SUM(D31:D36)</f>
        <v>381</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381</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ŠTEFANIJA MIKECIN</v>
      </c>
      <c r="B59" s="291"/>
      <c r="D59" s="293"/>
      <c r="E59" s="293"/>
      <c r="F59" s="291"/>
      <c r="G59" s="307"/>
    </row>
    <row r="60" spans="1:7" s="292" customFormat="1" ht="15" customHeight="1" x14ac:dyDescent="0.2">
      <c r="A60" s="291" t="str">
        <f>IF(RefStr!H27="","Telefon za kontakt: _________________","Telefon za kontakt: " &amp; RefStr!H27)</f>
        <v>Telefon za kontakt: 023375615</v>
      </c>
      <c r="B60" s="291"/>
      <c r="F60" s="291"/>
      <c r="G60" s="307"/>
    </row>
    <row r="61" spans="1:7" s="292" customFormat="1" ht="15" customHeight="1" x14ac:dyDescent="0.2">
      <c r="A61" s="291" t="str">
        <f>IF(RefStr!H33="","Odgovorna osoba: _____________________________","Odgovorna osoba: " &amp; RefStr!H33)</f>
        <v>Odgovorna osoba: BRANKA MAROJA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12876</v>
      </c>
      <c r="C4" s="415">
        <f>SUM(Skriveni!G1468:G1561)</f>
        <v>244266.14899999995</v>
      </c>
      <c r="D4" s="416"/>
    </row>
    <row r="5" spans="1:5" s="23" customFormat="1" ht="15" customHeight="1" x14ac:dyDescent="0.2">
      <c r="B5" s="98" t="str">
        <f>"Naziv: "&amp;IF(RefStr!B10&lt;&gt;"",RefStr!B10,"_______________________________________")</f>
        <v>Naziv: OSNOVNA ŠKOLA NOVIGRAD</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191221</v>
      </c>
    </row>
    <row r="13" spans="1:5" s="2" customFormat="1" x14ac:dyDescent="0.2">
      <c r="A13" s="270"/>
      <c r="B13" s="271" t="s">
        <v>2062</v>
      </c>
      <c r="C13" s="264">
        <v>2</v>
      </c>
      <c r="D13" s="140">
        <f>D14+D15+D23+D24</f>
        <v>2751898</v>
      </c>
    </row>
    <row r="14" spans="1:5" s="2" customFormat="1" x14ac:dyDescent="0.2">
      <c r="A14" s="270"/>
      <c r="B14" s="271" t="s">
        <v>4041</v>
      </c>
      <c r="C14" s="264">
        <v>3</v>
      </c>
      <c r="D14" s="141">
        <v>185</v>
      </c>
    </row>
    <row r="15" spans="1:5" s="2" customFormat="1" x14ac:dyDescent="0.2">
      <c r="A15" s="270" t="s">
        <v>1181</v>
      </c>
      <c r="B15" s="271" t="s">
        <v>3078</v>
      </c>
      <c r="C15" s="264">
        <v>4</v>
      </c>
      <c r="D15" s="140">
        <f>SUM(D16:D22)</f>
        <v>2714597</v>
      </c>
    </row>
    <row r="16" spans="1:5" s="2" customFormat="1" x14ac:dyDescent="0.2">
      <c r="A16" s="272" t="s">
        <v>1182</v>
      </c>
      <c r="B16" s="273" t="s">
        <v>1183</v>
      </c>
      <c r="C16" s="264">
        <v>5</v>
      </c>
      <c r="D16" s="141">
        <v>2180075</v>
      </c>
    </row>
    <row r="17" spans="1:4" s="2" customFormat="1" x14ac:dyDescent="0.2">
      <c r="A17" s="272" t="s">
        <v>1184</v>
      </c>
      <c r="B17" s="273" t="s">
        <v>1185</v>
      </c>
      <c r="C17" s="264">
        <v>6</v>
      </c>
      <c r="D17" s="141">
        <v>533622</v>
      </c>
    </row>
    <row r="18" spans="1:4" s="2" customFormat="1" x14ac:dyDescent="0.2">
      <c r="A18" s="272" t="s">
        <v>1186</v>
      </c>
      <c r="B18" s="273" t="s">
        <v>1187</v>
      </c>
      <c r="C18" s="264">
        <v>7</v>
      </c>
      <c r="D18" s="141">
        <v>900</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37116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2746457</v>
      </c>
    </row>
    <row r="31" spans="1:4" s="2" customFormat="1" x14ac:dyDescent="0.2">
      <c r="A31" s="272"/>
      <c r="B31" s="271" t="s">
        <v>4041</v>
      </c>
      <c r="C31" s="264">
        <v>20</v>
      </c>
      <c r="D31" s="141">
        <v>464</v>
      </c>
    </row>
    <row r="32" spans="1:4" s="2" customFormat="1" x14ac:dyDescent="0.2">
      <c r="A32" s="270" t="s">
        <v>1181</v>
      </c>
      <c r="B32" s="271" t="s">
        <v>3081</v>
      </c>
      <c r="C32" s="264">
        <v>21</v>
      </c>
      <c r="D32" s="140">
        <f>SUM(D33:D39)</f>
        <v>2708877</v>
      </c>
    </row>
    <row r="33" spans="1:4" s="2" customFormat="1" x14ac:dyDescent="0.2">
      <c r="A33" s="272" t="s">
        <v>1182</v>
      </c>
      <c r="B33" s="273" t="s">
        <v>1183</v>
      </c>
      <c r="C33" s="264">
        <v>22</v>
      </c>
      <c r="D33" s="141">
        <v>2173556</v>
      </c>
    </row>
    <row r="34" spans="1:4" s="2" customFormat="1" x14ac:dyDescent="0.2">
      <c r="A34" s="272" t="s">
        <v>1184</v>
      </c>
      <c r="B34" s="273" t="s">
        <v>1185</v>
      </c>
      <c r="C34" s="264">
        <v>23</v>
      </c>
      <c r="D34" s="141">
        <v>534421</v>
      </c>
    </row>
    <row r="35" spans="1:4" s="2" customFormat="1" x14ac:dyDescent="0.2">
      <c r="A35" s="272" t="s">
        <v>1186</v>
      </c>
      <c r="B35" s="273" t="s">
        <v>1187</v>
      </c>
      <c r="C35" s="264">
        <v>24</v>
      </c>
      <c r="D35" s="141">
        <v>900</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37116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196662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196662</v>
      </c>
    </row>
    <row r="102" spans="1:5" s="2" customFormat="1" x14ac:dyDescent="0.2">
      <c r="A102" s="272"/>
      <c r="B102" s="280" t="s">
        <v>4041</v>
      </c>
      <c r="C102" s="264">
        <v>91</v>
      </c>
      <c r="D102" s="141">
        <v>185</v>
      </c>
    </row>
    <row r="103" spans="1:5" s="2" customFormat="1" x14ac:dyDescent="0.2">
      <c r="A103" s="272" t="s">
        <v>1181</v>
      </c>
      <c r="B103" s="280" t="s">
        <v>1365</v>
      </c>
      <c r="C103" s="264">
        <v>92</v>
      </c>
      <c r="D103" s="141">
        <v>196477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ŠTEFANIJA MIKECIN</v>
      </c>
      <c r="B109" s="291"/>
      <c r="C109" s="293"/>
      <c r="D109" s="293"/>
      <c r="E109" s="291"/>
    </row>
    <row r="110" spans="1:5" s="292" customFormat="1" ht="15" customHeight="1" x14ac:dyDescent="0.2">
      <c r="A110" s="291" t="str">
        <f>IF(RefStr!H27="","Telefon za kontakt: _________________","Telefon za kontakt: " &amp; RefStr!H27)</f>
        <v>Telefon za kontakt: 023375615</v>
      </c>
      <c r="B110" s="291"/>
      <c r="E110" s="291"/>
    </row>
    <row r="111" spans="1:5" s="292" customFormat="1" ht="15" customHeight="1" x14ac:dyDescent="0.2">
      <c r="A111" s="291" t="str">
        <f>IF(RefStr!H33="","Odgovorna osoba: _____________________________","Odgovorna osoba: " &amp; RefStr!H33)</f>
        <v>Odgovorna osoba: BRANKA MAROJA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12876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2019-01-29T08:12:29Z</cp:lastPrinted>
  <dcterms:created xsi:type="dcterms:W3CDTF">2001-11-21T09:32:18Z</dcterms:created>
  <dcterms:modified xsi:type="dcterms:W3CDTF">2019-01-29T15:37:47Z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